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firstSheet="17" activeTab="2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b)'!$A$20</definedName>
    <definedName name="GASTO_E_FIN">'Formato 6 b)'!$A$29</definedName>
    <definedName name="GASTO_E_FIN_01">'Formato 6 b)'!$B$29</definedName>
    <definedName name="GASTO_E_FIN_02">'Formato 6 b)'!$C$29</definedName>
    <definedName name="GASTO_E_FIN_03">'Formato 6 b)'!$D$29</definedName>
    <definedName name="GASTO_E_FIN_04">'Formato 6 b)'!$E$29</definedName>
    <definedName name="GASTO_E_FIN_05">'Formato 6 b)'!$F$29</definedName>
    <definedName name="GASTO_E_FIN_06">'Formato 6 b)'!$G$29</definedName>
    <definedName name="GASTO_E_T1">'Formato 6 b)'!$B$20</definedName>
    <definedName name="GASTO_E_T2">'Formato 6 b)'!$C$20</definedName>
    <definedName name="GASTO_E_T3">'Formato 6 b)'!$D$20</definedName>
    <definedName name="GASTO_E_T4">'Formato 6 b)'!$E$20</definedName>
    <definedName name="GASTO_E_T5">'Formato 6 b)'!$F$20</definedName>
    <definedName name="GASTO_E_T6">'Formato 6 b)'!$G$20</definedName>
    <definedName name="GASTO_NE">'Formato 6 b)'!$A$9</definedName>
    <definedName name="GASTO_NE_FIN">'Formato 6 b)'!$A$19</definedName>
    <definedName name="GASTO_NE_FIN_01">'Formato 6 b)'!$B$19</definedName>
    <definedName name="GASTO_NE_FIN_02">'Formato 6 b)'!$C$19</definedName>
    <definedName name="GASTO_NE_FIN_03">'Formato 6 b)'!$D$19</definedName>
    <definedName name="GASTO_NE_FIN_04">'Formato 6 b)'!$E$19</definedName>
    <definedName name="GASTO_NE_FIN_05">'Formato 6 b)'!$F$19</definedName>
    <definedName name="GASTO_NE_FIN_06">'Formato 6 b)'!$G$19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b)'!$B$30</definedName>
    <definedName name="TOTAL_E_T2">'Formato 6 b)'!$C$30</definedName>
    <definedName name="TOTAL_E_T3">'Formato 6 b)'!$D$30</definedName>
    <definedName name="TOTAL_E_T4">'Formato 6 b)'!$E$30</definedName>
    <definedName name="TOTAL_E_T5">'Formato 6 b)'!$F$30</definedName>
    <definedName name="TOTAL_E_T6">'Formato 6 b)'!$G$30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8" l="1"/>
  <c r="G23" i="8"/>
  <c r="G24" i="8"/>
  <c r="G25" i="8"/>
  <c r="G21" i="8"/>
  <c r="G15" i="8"/>
  <c r="G11" i="8"/>
  <c r="G12" i="8"/>
  <c r="G13" i="8"/>
  <c r="G14" i="8"/>
  <c r="C11" i="7"/>
  <c r="C12" i="7"/>
  <c r="C13" i="7"/>
  <c r="C14" i="7"/>
  <c r="C15" i="7"/>
  <c r="C16" i="7"/>
  <c r="C17" i="7"/>
  <c r="C18" i="7"/>
  <c r="C10" i="7"/>
  <c r="D9" i="7"/>
  <c r="F48" i="6"/>
  <c r="E48" i="6"/>
  <c r="E10" i="6"/>
  <c r="F10" i="6"/>
  <c r="G11" i="6"/>
  <c r="C50" i="6"/>
  <c r="C51" i="6"/>
  <c r="C49" i="6"/>
  <c r="C40" i="6"/>
  <c r="C41" i="6"/>
  <c r="C42" i="6"/>
  <c r="C43" i="6"/>
  <c r="C44" i="6"/>
  <c r="C45" i="6"/>
  <c r="C46" i="6"/>
  <c r="C47" i="6"/>
  <c r="C39" i="6"/>
  <c r="C30" i="6"/>
  <c r="C31" i="6"/>
  <c r="C32" i="6"/>
  <c r="C33" i="6"/>
  <c r="C34" i="6"/>
  <c r="C35" i="6"/>
  <c r="C36" i="6"/>
  <c r="C37" i="6"/>
  <c r="C29" i="6"/>
  <c r="C20" i="6"/>
  <c r="C21" i="6"/>
  <c r="C22" i="6"/>
  <c r="C23" i="6"/>
  <c r="C24" i="6"/>
  <c r="C25" i="6"/>
  <c r="C26" i="6"/>
  <c r="C27" i="6"/>
  <c r="C19" i="6"/>
  <c r="C12" i="6"/>
  <c r="C11" i="6"/>
  <c r="C13" i="6"/>
  <c r="C14" i="6"/>
  <c r="C15" i="6"/>
  <c r="C16" i="6"/>
  <c r="C17" i="6"/>
  <c r="C10" i="6"/>
  <c r="C18" i="6"/>
  <c r="C28" i="6"/>
  <c r="C38" i="6"/>
  <c r="C48" i="6"/>
  <c r="C9" i="6"/>
  <c r="G17" i="11"/>
  <c r="C14" i="11"/>
  <c r="D14" i="11"/>
  <c r="E14" i="11"/>
  <c r="F14" i="11"/>
  <c r="G14" i="11"/>
  <c r="C15" i="11"/>
  <c r="D15" i="11"/>
  <c r="E15" i="11"/>
  <c r="F15" i="11"/>
  <c r="G15" i="11"/>
  <c r="C16" i="11"/>
  <c r="D16" i="11"/>
  <c r="E16" i="11"/>
  <c r="F16" i="11"/>
  <c r="G16" i="11"/>
  <c r="D10" i="8"/>
  <c r="B10" i="8"/>
  <c r="B19" i="8"/>
  <c r="B9" i="8"/>
  <c r="D19" i="8"/>
  <c r="D9" i="8"/>
  <c r="C48" i="4"/>
  <c r="D48" i="4"/>
  <c r="C8" i="4"/>
  <c r="D8" i="4"/>
  <c r="G49" i="6"/>
  <c r="D48" i="6"/>
  <c r="G48" i="6"/>
  <c r="E19" i="8"/>
  <c r="F19" i="8"/>
  <c r="C53" i="4"/>
  <c r="G10" i="9"/>
  <c r="E53" i="8"/>
  <c r="D37" i="8"/>
  <c r="G11" i="7"/>
  <c r="G12" i="7"/>
  <c r="G13" i="7"/>
  <c r="G14" i="7"/>
  <c r="G15" i="7"/>
  <c r="G16" i="7"/>
  <c r="G17" i="7"/>
  <c r="G18" i="7"/>
  <c r="G10" i="7"/>
  <c r="G51" i="6"/>
  <c r="G42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2" i="6"/>
  <c r="G13" i="6"/>
  <c r="G14" i="6"/>
  <c r="G15" i="6"/>
  <c r="G16" i="6"/>
  <c r="G17" i="6"/>
  <c r="G59" i="5"/>
  <c r="B45" i="5"/>
  <c r="G36" i="5"/>
  <c r="G68" i="5"/>
  <c r="G15" i="5"/>
  <c r="G12" i="5"/>
  <c r="D9" i="2"/>
  <c r="C9" i="2"/>
  <c r="C25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27" i="8"/>
  <c r="R2" i="26"/>
  <c r="E10" i="8"/>
  <c r="E27" i="8"/>
  <c r="E37" i="8"/>
  <c r="E9" i="8"/>
  <c r="S2" i="26"/>
  <c r="F10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27" i="8"/>
  <c r="B37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0" i="7"/>
  <c r="G30" i="7"/>
  <c r="U4" i="25"/>
  <c r="F9" i="7"/>
  <c r="F20" i="7"/>
  <c r="F30" i="7"/>
  <c r="T4" i="25"/>
  <c r="E9" i="7"/>
  <c r="E20" i="7"/>
  <c r="E30" i="7"/>
  <c r="S4" i="25"/>
  <c r="S3" i="25"/>
  <c r="D20" i="7"/>
  <c r="D30" i="7"/>
  <c r="R4" i="25"/>
  <c r="R3" i="25"/>
  <c r="C9" i="7"/>
  <c r="C20" i="7"/>
  <c r="C30" i="7"/>
  <c r="Q4" i="25"/>
  <c r="B9" i="7"/>
  <c r="B20" i="7"/>
  <c r="B30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58" i="6"/>
  <c r="C71" i="6"/>
  <c r="C75" i="6"/>
  <c r="C159" i="6"/>
  <c r="Q150" i="24"/>
  <c r="D10" i="6"/>
  <c r="D18" i="6"/>
  <c r="D28" i="6"/>
  <c r="D38" i="6"/>
  <c r="D58" i="6"/>
  <c r="D71" i="6"/>
  <c r="D75" i="6"/>
  <c r="D9" i="6"/>
  <c r="D159" i="6"/>
  <c r="R150" i="24"/>
  <c r="E18" i="6"/>
  <c r="E28" i="6"/>
  <c r="E38" i="6"/>
  <c r="E58" i="6"/>
  <c r="E75" i="6"/>
  <c r="E9" i="6"/>
  <c r="E159" i="6"/>
  <c r="S150" i="24"/>
  <c r="F18" i="6"/>
  <c r="F28" i="6"/>
  <c r="F38" i="6"/>
  <c r="F58" i="6"/>
  <c r="F71" i="6"/>
  <c r="F75" i="6"/>
  <c r="F9" i="6"/>
  <c r="F159" i="6"/>
  <c r="T150" i="24"/>
  <c r="G28" i="6"/>
  <c r="G38" i="6"/>
  <c r="G58" i="6"/>
  <c r="G71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55" i="4"/>
  <c r="D55" i="4"/>
  <c r="D53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Q4" i="16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Q5" i="18"/>
  <c r="Q39" i="18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<sst xmlns="http://schemas.openxmlformats.org/spreadsheetml/2006/main" count="4236" uniqueCount="3306">
  <si>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</si>
  <si>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</si>
  <si>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</si>
  <si>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</si>
  <si>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</si>
  <si>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</si>
  <si>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</si>
  <si>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</si>
  <si>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</si>
  <si>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</si>
  <si>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</si>
  <si>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</si>
  <si>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</si>
  <si>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</si>
  <si>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</si>
  <si>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</si>
  <si>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</si>
  <si>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</si>
  <si>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</si>
  <si>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</si>
  <si>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</si>
  <si>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</si>
  <si>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</si>
  <si>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</si>
  <si>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</si>
  <si>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</si>
  <si>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</si>
  <si>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</si>
  <si>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</si>
  <si>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</si>
  <si>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</si>
  <si>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</si>
  <si>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</si>
  <si>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</si>
  <si>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</si>
  <si>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</si>
  <si>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</si>
  <si>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</si>
  <si>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</si>
  <si>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</si>
  <si>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</si>
  <si>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</si>
  <si>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</si>
  <si>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</si>
  <si>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</si>
  <si>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</si>
  <si>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</si>
  <si>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</si>
  <si>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</si>
  <si>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</si>
  <si>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</si>
  <si>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</si>
  <si>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</si>
  <si>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</si>
  <si>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</si>
  <si>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</si>
  <si>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</si>
  <si>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</si>
  <si>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</si>
  <si>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</si>
  <si>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</si>
  <si>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</si>
  <si>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</si>
  <si>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</si>
  <si>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</si>
  <si>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</si>
  <si>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</si>
  <si>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</si>
  <si>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</si>
  <si>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</si>
  <si>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</si>
  <si>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</si>
  <si>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</si>
  <si>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</si>
  <si>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</si>
  <si>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</si>
  <si>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</si>
  <si>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</si>
  <si>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</si>
  <si>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</si>
  <si>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</si>
  <si>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</si>
  <si>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</si>
  <si>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</si>
  <si>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</si>
  <si>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</si>
  <si>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</si>
  <si>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</si>
  <si>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</si>
  <si>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</si>
  <si>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</si>
  <si>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</si>
  <si>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</si>
  <si>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</si>
  <si>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</si>
  <si>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</si>
  <si>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</si>
  <si>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</si>
  <si>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</si>
  <si>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</si>
  <si>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</si>
  <si>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</si>
  <si>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</si>
  <si>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</si>
  <si>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</si>
  <si>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</si>
  <si>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</si>
  <si>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</si>
  <si>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</si>
  <si>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</si>
  <si>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</si>
  <si>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</si>
  <si>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</si>
  <si>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</si>
  <si>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</si>
  <si>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</si>
  <si>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</si>
  <si>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</si>
  <si>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</si>
  <si>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</si>
  <si>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</si>
  <si>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</si>
  <si>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</si>
  <si>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</si>
  <si>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</si>
  <si>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</si>
  <si>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</si>
  <si>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</si>
  <si>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</si>
  <si>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</si>
  <si>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</si>
  <si>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</si>
  <si>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</si>
  <si>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</si>
  <si>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</si>
  <si>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</si>
  <si>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</si>
  <si>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</si>
  <si>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</si>
  <si>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</si>
  <si>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</si>
  <si>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</si>
  <si>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</si>
  <si>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</si>
  <si>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</si>
  <si>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</si>
  <si>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</si>
  <si>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</si>
  <si>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</si>
  <si>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</si>
  <si>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</si>
  <si>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</si>
  <si>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</si>
  <si>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</si>
  <si>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</si>
  <si>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</si>
  <si>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</si>
  <si>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</si>
  <si>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</si>
  <si>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</si>
  <si>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</si>
  <si>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</si>
  <si>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</si>
  <si>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</si>
  <si>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</si>
  <si>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</si>
  <si>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</si>
  <si>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</si>
  <si>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</si>
  <si>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</si>
  <si>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</si>
  <si>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</si>
  <si>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</si>
  <si>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</si>
  <si>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</si>
  <si>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</si>
  <si>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</si>
  <si>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</si>
  <si>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</si>
  <si>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</si>
  <si>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</si>
  <si>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</si>
  <si>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</si>
  <si>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</si>
  <si>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</si>
  <si>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</si>
  <si>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</si>
  <si>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</si>
  <si>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</si>
  <si>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</si>
  <si>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</si>
  <si>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</si>
  <si>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</si>
  <si>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</si>
  <si>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</si>
  <si>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</si>
  <si>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</si>
  <si>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</si>
  <si>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</si>
  <si>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</si>
  <si>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</si>
  <si>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</si>
  <si>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</si>
  <si>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</si>
  <si>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</si>
  <si>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</si>
  <si>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</si>
  <si>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</si>
  <si>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</si>
  <si>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</si>
  <si>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</si>
  <si>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</si>
  <si>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</si>
  <si>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</si>
  <si>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</si>
  <si>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</si>
  <si>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</si>
  <si>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</si>
  <si>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</si>
  <si>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</si>
  <si>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</si>
  <si>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</si>
  <si>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</si>
  <si>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</si>
  <si>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</si>
  <si>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</si>
  <si>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</si>
  <si>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</si>
  <si>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</si>
  <si>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</si>
  <si>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</si>
  <si>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</si>
  <si>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</si>
  <si>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</si>
  <si>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</si>
  <si>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</si>
  <si>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</si>
  <si>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</si>
  <si>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</si>
  <si>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</si>
  <si>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</si>
  <si>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</si>
  <si>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</si>
  <si>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</si>
  <si>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</si>
  <si>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</si>
  <si>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</si>
  <si>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</si>
  <si>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</si>
  <si>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</si>
  <si>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</si>
  <si>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</si>
  <si>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</si>
  <si>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</si>
  <si>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</si>
  <si>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</si>
  <si>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</si>
  <si>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</si>
  <si>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</si>
  <si>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</si>
  <si>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</si>
  <si>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</si>
  <si>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</si>
  <si>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</si>
  <si>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</si>
  <si>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</si>
  <si>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</si>
  <si>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</si>
  <si>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</si>
  <si>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</si>
  <si>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</si>
  <si>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</si>
  <si>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</si>
  <si>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</si>
  <si>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</si>
  <si>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</si>
  <si>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</si>
  <si>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</si>
  <si>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</si>
  <si>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</si>
  <si>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</si>
  <si>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</si>
  <si>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</si>
  <si>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</si>
  <si>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</si>
  <si>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</si>
  <si>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</si>
  <si>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</si>
  <si>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</si>
  <si>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</si>
  <si>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</si>
  <si>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</si>
  <si>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</si>
  <si>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</si>
  <si>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</si>
  <si>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</si>
  <si>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</si>
  <si>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</si>
  <si>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</si>
  <si>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</si>
  <si>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</si>
  <si>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</si>
  <si>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</si>
  <si>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</si>
  <si>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</si>
  <si>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</si>
  <si>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</si>
  <si>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</si>
  <si>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</si>
  <si>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</si>
  <si>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</si>
  <si>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</si>
  <si>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</si>
  <si>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</si>
  <si>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</si>
  <si>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</si>
  <si>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</si>
  <si>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</si>
  <si>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</si>
  <si>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</si>
  <si>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</si>
  <si>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</si>
  <si>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</si>
  <si>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</si>
  <si>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</si>
  <si>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</si>
  <si>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</si>
  <si>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</si>
  <si>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</si>
  <si>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</si>
  <si>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</si>
  <si>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</si>
  <si>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</si>
  <si>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</si>
  <si>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</si>
  <si>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</si>
  <si>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</si>
  <si>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</si>
  <si>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</si>
  <si>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</si>
  <si>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</si>
  <si>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</si>
  <si>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</si>
  <si>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</si>
  <si>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</si>
  <si>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</si>
  <si>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</si>
  <si>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</si>
  <si>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</si>
  <si>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</si>
  <si>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</si>
  <si>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</si>
  <si>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</si>
  <si>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</si>
  <si>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</si>
  <si>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</si>
  <si>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</si>
  <si>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</si>
  <si>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</si>
  <si>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</si>
  <si>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</si>
  <si>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</si>
  <si>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</si>
  <si>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</si>
  <si>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</si>
  <si>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</si>
  <si>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</si>
  <si>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</si>
  <si>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</si>
  <si>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</si>
  <si>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</si>
  <si>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</si>
  <si>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</si>
  <si>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</si>
  <si>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</si>
  <si>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</si>
  <si>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</si>
  <si>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</si>
  <si>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</si>
  <si>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</si>
  <si>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</si>
  <si>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</si>
  <si>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</si>
  <si>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</si>
  <si>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</si>
  <si>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</si>
  <si>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</si>
  <si>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</si>
  <si>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</si>
  <si>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</si>
  <si>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</si>
  <si>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</si>
  <si>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</si>
  <si>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</si>
  <si>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</si>
  <si>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</si>
  <si>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</si>
  <si>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</si>
  <si>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</si>
  <si>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</si>
  <si>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</si>
  <si>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</si>
  <si>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</si>
  <si>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</si>
  <si>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</si>
  <si>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</si>
  <si>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</si>
  <si>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</si>
  <si>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</si>
  <si>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</si>
  <si>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</si>
  <si>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</si>
  <si>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</si>
  <si>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</si>
  <si>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</si>
  <si>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</si>
  <si>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</si>
  <si>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</si>
  <si>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</si>
  <si>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</si>
  <si>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</si>
  <si>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</si>
  <si>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</si>
  <si>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</si>
  <si>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</si>
  <si>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</si>
  <si>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</si>
  <si>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</si>
  <si>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</si>
  <si>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</si>
  <si>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</si>
  <si>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</si>
  <si>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</si>
  <si>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</si>
  <si>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</si>
  <si>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</si>
  <si>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</si>
  <si>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</si>
  <si>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</si>
  <si>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</si>
  <si>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</si>
  <si>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</si>
  <si>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</si>
  <si>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</si>
  <si>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</si>
  <si>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</si>
  <si>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</si>
  <si>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</si>
  <si>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</si>
  <si>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</si>
  <si>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</si>
  <si>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</si>
  <si>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</si>
  <si>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</si>
  <si>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</si>
  <si>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</si>
  <si>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</si>
  <si>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</si>
  <si>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</si>
  <si>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</si>
  <si>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</si>
  <si>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</si>
  <si>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</si>
  <si>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</si>
  <si>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</si>
  <si>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</si>
  <si>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</si>
  <si>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</si>
  <si>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</si>
  <si>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</si>
  <si>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</si>
  <si>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</si>
  <si>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</si>
  <si>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</si>
  <si>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</si>
  <si>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</si>
  <si>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</si>
  <si>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</si>
  <si>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</si>
  <si>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</si>
  <si>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</si>
  <si>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</si>
  <si>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</si>
  <si>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</si>
  <si>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</si>
  <si>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</si>
  <si>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</si>
  <si>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</si>
  <si>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</si>
  <si>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</si>
  <si>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</si>
  <si>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</si>
  <si>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</si>
  <si>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</si>
  <si>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</si>
  <si>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</si>
  <si>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</si>
  <si>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</si>
  <si>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</si>
  <si>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</si>
  <si>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</si>
  <si>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</si>
  <si>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</si>
  <si>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</si>
  <si>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</si>
  <si>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</si>
  <si>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</si>
  <si>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</si>
  <si>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</si>
  <si>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</si>
  <si>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</si>
  <si>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</si>
  <si>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</si>
  <si>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</si>
  <si>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</si>
  <si>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</si>
  <si>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</si>
  <si>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</si>
  <si>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</si>
  <si>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</si>
  <si>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</si>
  <si>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</si>
  <si>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</si>
  <si>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</si>
  <si>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</si>
  <si>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</si>
  <si>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</si>
  <si>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</si>
  <si>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</si>
  <si>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</si>
  <si>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</si>
  <si>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</si>
  <si>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</si>
  <si>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</si>
  <si>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</si>
  <si>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</si>
  <si>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</si>
  <si>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</si>
  <si>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</si>
  <si>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</si>
  <si>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</si>
  <si>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</si>
  <si>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</si>
  <si>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</si>
  <si>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</si>
  <si>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</si>
  <si>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</si>
  <si>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</si>
  <si>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</si>
  <si>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</si>
  <si>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</si>
  <si>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</si>
  <si>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</si>
  <si>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</si>
  <si>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</si>
  <si>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</si>
  <si>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</si>
  <si>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</si>
  <si>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</si>
  <si>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</si>
  <si>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</si>
  <si>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</si>
  <si>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</si>
  <si>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</si>
  <si>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</si>
  <si>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</si>
  <si>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</si>
  <si>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</si>
  <si>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</si>
  <si>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</si>
  <si>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</si>
  <si>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</si>
  <si>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</si>
  <si>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</si>
  <si>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</si>
  <si>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</si>
  <si>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</si>
  <si>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</si>
  <si>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</si>
  <si>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</si>
  <si>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</si>
  <si>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</si>
  <si>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</si>
  <si>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</si>
  <si>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</si>
  <si>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</si>
  <si>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</si>
  <si>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</si>
  <si>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</si>
  <si>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</si>
  <si>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</si>
  <si>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</si>
  <si>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</si>
  <si>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</si>
  <si>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</si>
  <si>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</si>
  <si>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</si>
  <si>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</si>
  <si>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</si>
  <si>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</si>
  <si>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</si>
  <si>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</si>
  <si>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</si>
  <si>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</si>
  <si>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</si>
  <si>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</si>
  <si>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</si>
  <si>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</si>
  <si>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</si>
  <si>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</si>
  <si>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</si>
  <si>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</si>
  <si>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</si>
  <si>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</si>
  <si>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</si>
  <si>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</si>
  <si>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</si>
  <si>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</si>
  <si>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</si>
  <si>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</si>
  <si>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</si>
  <si>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</si>
  <si>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</si>
  <si>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</si>
  <si>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</si>
  <si>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</si>
  <si>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</si>
  <si>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</si>
  <si>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</si>
  <si>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</si>
  <si>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</si>
  <si>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</si>
  <si>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</si>
  <si>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</si>
  <si>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</si>
  <si>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</si>
  <si>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</si>
  <si>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</si>
  <si>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</si>
  <si>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</si>
  <si>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</si>
  <si>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</si>
  <si>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</si>
  <si>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</si>
  <si>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</si>
  <si>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</si>
  <si>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</si>
  <si>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</si>
  <si>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</si>
  <si>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</si>
  <si>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</si>
  <si>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</si>
  <si>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</si>
  <si>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</si>
  <si>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</si>
  <si>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</si>
  <si>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</si>
  <si>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</si>
  <si>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</si>
  <si>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</si>
  <si>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</si>
  <si>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</si>
  <si>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</si>
  <si>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</si>
  <si>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</si>
  <si>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</si>
  <si>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</si>
  <si>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</si>
  <si>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</si>
  <si>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</si>
  <si>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</si>
  <si>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</si>
  <si>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</si>
  <si>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</si>
  <si>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</si>
  <si>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</si>
  <si>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</si>
  <si>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</si>
  <si>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</si>
  <si>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</si>
  <si>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</si>
  <si>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</si>
  <si>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</si>
  <si>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</si>
  <si>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</si>
  <si>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</si>
  <si>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</si>
  <si>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</si>
  <si>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</si>
  <si>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</si>
  <si>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</si>
  <si>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</si>
  <si>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</si>
  <si>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</si>
  <si>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</si>
  <si>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</si>
  <si>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</si>
  <si>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</si>
  <si>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</si>
  <si>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</si>
  <si>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</si>
  <si>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</si>
  <si>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</si>
  <si>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</si>
  <si>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</si>
  <si>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</si>
  <si>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</si>
  <si>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</si>
  <si>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</si>
  <si>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</si>
  <si>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</si>
  <si>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</si>
  <si>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</si>
  <si>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</si>
  <si>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</si>
  <si>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</si>
  <si>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</si>
  <si>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</si>
  <si>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</si>
  <si>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</si>
  <si>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</si>
  <si>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</si>
  <si>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</si>
  <si>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</si>
  <si>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</si>
  <si>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</si>
  <si>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</si>
  <si>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</si>
  <si>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</si>
  <si>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</si>
  <si>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</si>
  <si>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</si>
  <si>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</si>
  <si>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</si>
  <si>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</si>
  <si>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</si>
  <si>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</si>
  <si>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</si>
  <si>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</si>
  <si>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</si>
  <si>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</si>
  <si>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</si>
  <si>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</si>
  <si>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</si>
  <si>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</si>
  <si>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</si>
  <si>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</si>
  <si>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</si>
  <si>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</si>
  <si>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</si>
  <si>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</si>
  <si>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</si>
  <si>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</si>
  <si>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</si>
  <si>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</si>
  <si>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</si>
  <si>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</si>
  <si>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</si>
  <si>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</si>
  <si>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</si>
  <si>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</si>
  <si>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</si>
  <si>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</si>
  <si>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</si>
  <si>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</si>
  <si>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</si>
  <si>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</si>
  <si>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</si>
  <si>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</si>
  <si>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</si>
  <si>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</si>
  <si>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</si>
  <si>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</si>
  <si>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</si>
  <si>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</si>
  <si>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</si>
  <si>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</si>
  <si>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</si>
  <si>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</si>
  <si>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</si>
  <si>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</si>
  <si>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</si>
  <si>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</si>
  <si>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</si>
  <si>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</si>
  <si>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</si>
  <si>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</si>
  <si>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</si>
  <si>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</si>
  <si>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</si>
  <si>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</si>
  <si>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</si>
  <si>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</si>
  <si>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</si>
  <si>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</si>
  <si>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</si>
  <si>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</si>
  <si>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</si>
  <si>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</si>
  <si>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</si>
  <si>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</si>
  <si>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</si>
  <si>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</si>
  <si>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</si>
  <si>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</si>
  <si>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</si>
  <si>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</si>
  <si>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</si>
  <si>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</si>
  <si>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</si>
  <si>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</si>
  <si>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</si>
  <si>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</si>
  <si>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</si>
  <si>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</si>
  <si>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</si>
  <si>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</si>
  <si>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</si>
  <si>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</si>
  <si>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</si>
  <si>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</si>
  <si>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</si>
  <si>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</si>
  <si>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</si>
  <si>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</si>
  <si>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</si>
  <si>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</si>
  <si>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</si>
  <si>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</si>
  <si>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</si>
  <si>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</si>
  <si>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</si>
  <si>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</si>
  <si>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</si>
  <si>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</si>
  <si>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</si>
  <si>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</si>
  <si>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</si>
  <si>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</si>
  <si>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</si>
  <si>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</si>
  <si>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</si>
  <si>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</si>
  <si>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</si>
  <si>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</si>
  <si>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</si>
  <si>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</si>
  <si>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</si>
  <si>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</si>
  <si>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</si>
  <si>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</si>
  <si>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</si>
  <si>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</si>
  <si>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</si>
  <si>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</si>
  <si>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</si>
  <si>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</si>
  <si>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</si>
  <si>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</si>
  <si>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</si>
  <si>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</si>
  <si>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</si>
  <si>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</si>
  <si>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</si>
  <si>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</si>
  <si>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</si>
  <si>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</si>
  <si>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</si>
  <si>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</si>
  <si>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</si>
  <si>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</si>
  <si>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</si>
  <si>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</si>
  <si>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</si>
  <si>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</si>
  <si>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</si>
  <si>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</si>
  <si>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</si>
  <si>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</si>
  <si>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</si>
  <si>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</si>
  <si>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</si>
  <si>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</si>
  <si>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</si>
  <si>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</si>
  <si>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</si>
  <si>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</si>
  <si>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</si>
  <si>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</si>
  <si>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</si>
  <si>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</si>
  <si>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</si>
  <si>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</si>
  <si>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</si>
  <si>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</si>
  <si>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</si>
  <si>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</si>
  <si>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</si>
  <si>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</si>
  <si>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</si>
  <si>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</si>
  <si>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</si>
  <si>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</si>
  <si>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</si>
  <si>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</si>
  <si>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</si>
  <si>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</si>
  <si>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</si>
  <si>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</si>
  <si>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</si>
  <si>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</si>
  <si>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</si>
  <si>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</si>
  <si>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</si>
  <si>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</si>
  <si>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</si>
  <si>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</si>
  <si>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</si>
  <si>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</si>
  <si>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</si>
  <si>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</si>
  <si>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</si>
  <si>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</si>
  <si>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</si>
  <si>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</si>
  <si>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</si>
  <si>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</si>
  <si>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</si>
  <si>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</si>
  <si>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</si>
  <si>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</si>
  <si>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</si>
  <si>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</si>
  <si>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</si>
  <si>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</si>
  <si>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</si>
  <si>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</si>
  <si>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</si>
  <si>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</si>
  <si>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</si>
  <si>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</si>
  <si>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</si>
  <si>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</si>
  <si>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</si>
  <si>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</si>
  <si>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</si>
  <si>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</si>
  <si>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</si>
  <si>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</si>
  <si>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</si>
  <si>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</si>
  <si>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</si>
  <si>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</si>
  <si>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</si>
  <si>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</si>
  <si>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</si>
  <si>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</si>
  <si>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</si>
  <si>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</si>
  <si>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</si>
  <si>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</si>
  <si>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</si>
  <si>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</si>
  <si>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</si>
  <si>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</si>
  <si>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</si>
  <si>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</si>
  <si>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</si>
  <si>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</si>
  <si>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</si>
  <si>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</si>
  <si>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</si>
  <si>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</si>
  <si>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</si>
  <si>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</si>
  <si>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</si>
  <si>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</si>
  <si>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</si>
  <si>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</si>
  <si>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</si>
  <si>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</si>
  <si>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</si>
  <si>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</si>
  <si>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</si>
  <si>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</si>
  <si>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</si>
  <si>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</si>
  <si>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</si>
  <si>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</si>
  <si>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</si>
  <si>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</si>
  <si>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</si>
  <si>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</si>
  <si>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</si>
  <si>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</si>
  <si>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</si>
  <si>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</si>
  <si>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</si>
  <si>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</si>
  <si>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</si>
  <si>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</si>
  <si>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</si>
  <si>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</si>
  <si>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</si>
  <si>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</si>
  <si>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</si>
  <si>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</si>
  <si>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</si>
  <si>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</si>
  <si>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</si>
  <si>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</si>
  <si>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</si>
  <si>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</si>
  <si>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</si>
  <si>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</si>
  <si>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</si>
  <si>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</si>
  <si>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</si>
  <si>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</si>
  <si>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</si>
  <si>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</si>
  <si>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</si>
  <si>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</si>
  <si>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</si>
  <si>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</si>
  <si>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</si>
  <si>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</si>
  <si>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</si>
  <si>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</si>
  <si>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</si>
  <si>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</si>
  <si>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</si>
  <si>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</si>
  <si>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</si>
  <si>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</si>
  <si>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</si>
  <si>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</si>
  <si>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</si>
  <si>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</si>
  <si>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</si>
  <si>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</si>
  <si>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</si>
  <si>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</si>
  <si>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</si>
  <si>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</si>
  <si>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</si>
  <si>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</si>
  <si>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</si>
  <si>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</si>
  <si>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</si>
  <si>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</si>
  <si>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</si>
  <si>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</si>
  <si>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</si>
  <si>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</si>
  <si>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</si>
  <si>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</si>
  <si>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</si>
  <si>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</si>
  <si>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</si>
  <si>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</si>
  <si>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</si>
  <si>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</si>
  <si>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</si>
  <si>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</si>
  <si>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</si>
  <si>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</si>
  <si>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</si>
  <si>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</si>
  <si>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</si>
  <si>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</si>
  <si>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</si>
  <si>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</si>
  <si>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</si>
  <si>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</si>
  <si>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</si>
  <si>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</si>
  <si>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</si>
  <si>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</si>
  <si>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</si>
  <si>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</si>
  <si>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</si>
  <si>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</si>
  <si>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</si>
  <si>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</si>
  <si>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</si>
  <si>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</si>
  <si>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</si>
  <si>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</si>
  <si>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</si>
  <si>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</si>
  <si>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</si>
  <si>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</si>
  <si>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</si>
  <si>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</si>
  <si>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</si>
  <si>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</si>
  <si>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</si>
  <si>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</si>
  <si>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</si>
  <si>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</si>
  <si>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</si>
  <si>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</si>
  <si>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</si>
  <si>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</si>
  <si>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</si>
  <si>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</si>
  <si>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</si>
  <si>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</si>
  <si>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</si>
  <si>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</si>
  <si>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</si>
  <si>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</si>
  <si>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</si>
  <si>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</si>
  <si>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</si>
  <si>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</si>
  <si>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</si>
  <si>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</si>
  <si>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</si>
  <si>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</si>
  <si>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</si>
  <si>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</si>
  <si>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</si>
  <si>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</si>
  <si>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</si>
  <si>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</si>
  <si>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</si>
  <si>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</si>
  <si>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</si>
  <si>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</si>
  <si>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</si>
  <si>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</si>
  <si>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</si>
  <si>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</si>
  <si>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</si>
  <si>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</si>
  <si>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</si>
  <si>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</si>
  <si>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</si>
  <si>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</si>
  <si>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</si>
  <si>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</si>
  <si>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</si>
  <si>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</si>
  <si>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</si>
  <si>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</si>
  <si>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</si>
  <si>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</si>
  <si>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</si>
  <si>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</si>
  <si>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</si>
  <si>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</si>
  <si>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</si>
  <si>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</si>
  <si>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</si>
  <si>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</si>
  <si>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</si>
  <si>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</si>
  <si>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</si>
  <si>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</si>
  <si>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</si>
  <si>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</si>
  <si>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</si>
  <si>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</si>
  <si>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</si>
  <si>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</si>
  <si>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</si>
  <si>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</si>
  <si>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</si>
  <si>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</si>
  <si>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</si>
  <si>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</si>
  <si>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</si>
  <si>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</si>
  <si>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</si>
  <si>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</si>
  <si>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</si>
  <si>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</si>
  <si>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</si>
  <si>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</si>
  <si>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</si>
  <si>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</si>
  <si>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</si>
  <si>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</si>
  <si>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</si>
  <si>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</si>
  <si>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</si>
  <si>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</si>
  <si>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</si>
  <si>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</si>
  <si>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</si>
  <si>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</si>
  <si>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</si>
  <si>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</si>
  <si>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</si>
  <si>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</si>
  <si>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</si>
  <si>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</si>
  <si>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</si>
  <si>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</si>
  <si>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</si>
  <si>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</si>
  <si>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</si>
  <si>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</si>
  <si>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</si>
  <si>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</si>
  <si>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</si>
  <si>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</si>
  <si>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</si>
  <si>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</si>
  <si>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</si>
  <si>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</si>
  <si>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</si>
  <si>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</si>
  <si>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</si>
  <si>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</si>
  <si>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</si>
  <si>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</si>
  <si>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</si>
  <si>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</si>
  <si>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</si>
  <si>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</si>
  <si>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</si>
  <si>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</si>
  <si>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</si>
  <si>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</si>
  <si>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</si>
  <si>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</si>
  <si>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</si>
  <si>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</si>
  <si>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</si>
  <si>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</si>
  <si>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</si>
  <si>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</si>
  <si>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</si>
  <si>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</si>
  <si>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</si>
  <si>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</si>
  <si>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</si>
  <si>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</si>
  <si>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</si>
  <si>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</si>
  <si>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</si>
  <si>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</si>
  <si>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</si>
  <si>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</si>
  <si>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</si>
  <si>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</si>
  <si>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</si>
  <si>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</si>
  <si>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</si>
  <si>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</si>
  <si>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</si>
  <si>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</si>
  <si>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</si>
  <si>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</si>
  <si>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</si>
  <si>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</si>
  <si>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</si>
  <si>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</si>
  <si>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</si>
  <si>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</si>
  <si>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</si>
  <si>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</si>
  <si>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</si>
  <si>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</si>
  <si>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</si>
  <si>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</si>
  <si>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</si>
  <si>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</si>
  <si>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</si>
  <si>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</si>
  <si>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</si>
  <si>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</si>
  <si>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</si>
  <si>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</si>
  <si>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</si>
  <si>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</si>
  <si>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</si>
  <si>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</si>
  <si>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</si>
  <si>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</si>
  <si>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</si>
  <si>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</si>
  <si>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</si>
  <si>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</si>
  <si>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</si>
  <si>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</si>
  <si>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</si>
  <si>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</si>
  <si>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</si>
  <si>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</si>
  <si>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</si>
  <si>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</si>
  <si>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</si>
  <si>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</si>
  <si>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</si>
  <si>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</si>
  <si>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</si>
  <si>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</si>
  <si>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</si>
  <si>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</si>
  <si>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</si>
  <si>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</si>
  <si>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</si>
  <si>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</si>
  <si>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</si>
  <si>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</si>
  <si>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</si>
  <si>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</si>
  <si>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</si>
  <si>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</si>
  <si>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</si>
  <si>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</si>
  <si>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</si>
  <si>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</si>
  <si>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</si>
  <si>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</si>
  <si>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</si>
  <si>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</si>
  <si>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</si>
  <si>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</si>
  <si>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</si>
  <si>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</si>
  <si>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</si>
  <si>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</si>
  <si>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</si>
  <si>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</si>
  <si>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</si>
  <si>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</si>
  <si>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</si>
  <si>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</si>
  <si>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</si>
  <si>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</si>
  <si>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</si>
  <si>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</si>
  <si>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</si>
  <si>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</si>
  <si>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</si>
  <si>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</si>
  <si>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</si>
  <si>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</si>
  <si>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</si>
  <si>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</si>
  <si>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</si>
  <si>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</si>
  <si>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</si>
  <si>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</si>
  <si>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</si>
  <si>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</si>
  <si>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</si>
  <si>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</si>
  <si>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</si>
  <si>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</si>
  <si>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</si>
  <si>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</si>
  <si>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</si>
  <si>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</si>
  <si>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</si>
  <si>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</si>
  <si>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</si>
  <si>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</si>
  <si>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</si>
  <si>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</si>
  <si>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</si>
  <si>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</si>
  <si>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</si>
  <si>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</si>
  <si>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</si>
  <si>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</si>
  <si>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</si>
  <si>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</si>
  <si>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</si>
  <si>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</si>
  <si>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</si>
  <si>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</si>
  <si>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</si>
  <si>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</si>
  <si>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</si>
  <si>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</si>
  <si>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</si>
  <si>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</si>
  <si>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</si>
  <si>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</si>
  <si>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</si>
  <si>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</si>
  <si>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</si>
  <si>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</si>
  <si>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</si>
  <si>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</si>
  <si>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</si>
  <si>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</si>
  <si>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</si>
  <si>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</si>
  <si>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</si>
  <si>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</si>
  <si>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</si>
  <si>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</si>
  <si>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</si>
  <si>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</si>
  <si>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</si>
  <si>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</si>
  <si>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</si>
  <si>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</si>
  <si>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</si>
  <si>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</si>
  <si>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</si>
  <si>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</si>
  <si>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</si>
  <si>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</si>
  <si>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</si>
  <si>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</si>
  <si>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</si>
  <si>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</si>
  <si>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</si>
  <si>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</si>
  <si>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</si>
  <si>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</si>
  <si>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</si>
  <si>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</si>
  <si>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</si>
  <si>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</si>
  <si>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</si>
  <si>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</si>
  <si>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</si>
  <si>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</si>
  <si>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</si>
  <si>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</si>
  <si>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</si>
  <si>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</si>
  <si>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</si>
  <si>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</si>
  <si>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</si>
  <si>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</si>
  <si>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</si>
  <si>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</si>
  <si>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</si>
  <si>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</si>
  <si>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</si>
  <si>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</si>
  <si>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</si>
  <si>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</si>
  <si>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</si>
  <si>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</si>
  <si>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</si>
  <si>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</si>
  <si>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</si>
  <si>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</si>
  <si>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</si>
  <si>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</si>
  <si>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</si>
  <si>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</si>
  <si>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</si>
  <si>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</si>
  <si>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</si>
  <si>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</si>
  <si>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</si>
  <si>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</si>
  <si>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</si>
  <si>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</si>
  <si>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</si>
  <si>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</si>
  <si>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</si>
  <si>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</si>
  <si>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</si>
  <si>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</si>
  <si>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</si>
  <si>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</si>
  <si>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</si>
  <si>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</si>
  <si>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</si>
  <si>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</si>
  <si>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</si>
  <si>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</si>
  <si>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</si>
  <si>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</si>
  <si>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</si>
  <si>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</si>
  <si>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</si>
  <si>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</si>
  <si>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</si>
  <si>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</si>
  <si>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</si>
  <si>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</si>
  <si>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</si>
  <si>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</si>
  <si>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</si>
  <si>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</si>
  <si>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</si>
  <si>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</si>
  <si>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</si>
  <si>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</si>
  <si>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</si>
  <si>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</si>
  <si>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</si>
  <si>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</si>
  <si>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</si>
  <si>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</si>
  <si>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</si>
  <si>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</si>
  <si>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</si>
  <si>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</si>
  <si>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</si>
  <si>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</si>
  <si>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</si>
  <si>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</si>
  <si>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</si>
  <si>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</si>
  <si>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</si>
  <si>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</si>
  <si>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</si>
  <si>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</si>
  <si>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</si>
  <si>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</si>
  <si>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</si>
  <si>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</si>
  <si>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</si>
  <si>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</si>
  <si>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</si>
  <si>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</si>
  <si>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</si>
  <si>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</si>
  <si>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</si>
  <si>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</si>
  <si>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</si>
  <si>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</si>
  <si>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</si>
  <si>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</si>
  <si>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</si>
  <si>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</si>
  <si>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</si>
  <si>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</si>
  <si>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</si>
  <si>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</si>
  <si>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</si>
  <si>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</si>
  <si>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</si>
  <si>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</si>
  <si>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</si>
  <si>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</si>
  <si>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</si>
  <si>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</si>
  <si>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</si>
  <si>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</si>
  <si>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</si>
  <si>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</si>
  <si>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</si>
  <si>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</si>
  <si>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</si>
  <si>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</si>
  <si>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</si>
  <si>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</si>
  <si>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</si>
  <si>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</si>
  <si>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</si>
  <si>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</si>
  <si>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</si>
  <si>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</si>
  <si>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</si>
  <si>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</si>
  <si>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</si>
  <si>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</si>
  <si>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</si>
  <si>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</si>
  <si>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</si>
  <si>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</si>
  <si>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</si>
  <si>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</si>
  <si>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</si>
  <si>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</si>
  <si>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</si>
  <si>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</si>
  <si>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</si>
  <si>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</si>
  <si>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</si>
  <si>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</si>
  <si>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</si>
  <si>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</si>
  <si>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</si>
  <si>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</si>
  <si>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</si>
  <si>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</si>
  <si>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</si>
  <si>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</si>
  <si>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</si>
  <si>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</si>
  <si>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</si>
  <si>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</si>
  <si>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</si>
  <si>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</si>
  <si>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</si>
  <si>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</si>
  <si>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</si>
  <si>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</si>
  <si>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</si>
  <si>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</si>
  <si>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</si>
  <si>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</si>
  <si>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</si>
  <si>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</si>
  <si>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</si>
  <si>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</si>
  <si>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</si>
  <si>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</si>
  <si>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</si>
  <si>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</si>
  <si>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</si>
  <si>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</si>
  <si>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</si>
  <si>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</si>
  <si>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</si>
  <si>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</si>
  <si>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</si>
  <si>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</si>
  <si>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</si>
  <si>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</si>
  <si>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</si>
  <si>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</si>
  <si>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</si>
  <si>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</si>
  <si>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</si>
  <si>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</si>
  <si>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</si>
  <si>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</si>
  <si>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</si>
  <si>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</si>
  <si>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</si>
  <si>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</si>
  <si>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</si>
  <si>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</si>
  <si>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</si>
  <si>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</si>
  <si>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</si>
  <si>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</si>
  <si>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</si>
  <si>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</si>
  <si>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</si>
  <si>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</si>
  <si>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</si>
  <si>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</si>
  <si>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</si>
  <si>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</si>
  <si>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</si>
  <si>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</si>
  <si>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</si>
  <si>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</si>
  <si>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</si>
  <si>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</si>
  <si>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</si>
  <si>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</si>
  <si>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</si>
  <si>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</si>
  <si>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</si>
  <si>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</si>
  <si>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</si>
  <si>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</si>
  <si>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</si>
  <si>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</si>
  <si>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</si>
  <si>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</si>
  <si>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</si>
  <si>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</si>
  <si>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</si>
  <si>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</si>
  <si>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</si>
  <si>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</si>
  <si>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</si>
  <si>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</si>
  <si>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</si>
  <si>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</si>
  <si>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</si>
  <si>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</si>
  <si>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</si>
  <si>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</si>
  <si>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</si>
  <si>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</si>
  <si>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</si>
  <si>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</si>
  <si>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</si>
  <si>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</si>
  <si>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</si>
  <si>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</si>
  <si>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</si>
  <si>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</si>
  <si>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</si>
  <si>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</si>
  <si>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</si>
  <si>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</si>
  <si>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</si>
  <si>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</si>
  <si>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</si>
  <si>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</si>
  <si>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</si>
  <si>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</si>
  <si>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</si>
  <si>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</si>
  <si>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</si>
  <si>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</si>
  <si>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</si>
  <si>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</si>
  <si>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</si>
  <si>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</si>
  <si>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</si>
  <si>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</si>
  <si>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</si>
  <si>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</si>
  <si>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</si>
  <si>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</si>
  <si>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</si>
  <si>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</si>
  <si>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</si>
  <si>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</si>
  <si>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</si>
  <si>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</si>
  <si>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</si>
  <si>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</si>
  <si>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</si>
  <si>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</si>
  <si>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</si>
  <si>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</si>
  <si>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</si>
  <si>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</si>
  <si>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</si>
  <si>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</si>
  <si>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</si>
  <si>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</si>
  <si>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</si>
  <si>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</si>
  <si>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</si>
  <si>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</si>
  <si>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</si>
  <si>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</si>
  <si>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</si>
  <si>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</si>
  <si>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</si>
  <si>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</si>
  <si>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</si>
  <si>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</si>
  <si>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</si>
  <si>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</si>
  <si>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</si>
  <si>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</si>
  <si>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</si>
  <si>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</si>
  <si>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</si>
  <si>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</si>
  <si>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</si>
  <si>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</si>
  <si>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</si>
  <si>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</si>
  <si>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</si>
  <si>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</si>
  <si>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</si>
  <si>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</si>
  <si>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</si>
  <si>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</si>
  <si>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</si>
  <si>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</si>
  <si>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</si>
  <si>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</si>
  <si>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</si>
  <si>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</si>
  <si>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</si>
  <si>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</si>
  <si>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</si>
  <si>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</si>
  <si>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</si>
  <si>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</si>
  <si>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</si>
  <si>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</si>
  <si>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</si>
  <si>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</si>
  <si>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</si>
  <si>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</si>
  <si>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</si>
  <si>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</si>
  <si>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</si>
  <si>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</si>
  <si>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</si>
  <si>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</si>
  <si>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</si>
  <si>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</si>
  <si>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</si>
  <si>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</si>
  <si>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</si>
  <si>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</si>
  <si>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</si>
  <si>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</si>
  <si>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</si>
  <si>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</si>
  <si>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</si>
  <si>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</si>
  <si>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</si>
  <si>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</si>
  <si>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</si>
  <si>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</si>
  <si>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</si>
  <si>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</si>
  <si>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</si>
  <si>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</si>
  <si>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</si>
  <si>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</si>
  <si>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</si>
  <si>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</si>
  <si>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</si>
  <si>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</si>
  <si>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</si>
  <si>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</si>
  <si>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</si>
  <si>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</si>
  <si>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</si>
  <si>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</si>
  <si>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</si>
  <si>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</si>
  <si>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</si>
  <si>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</si>
  <si>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</si>
  <si>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</si>
  <si>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</si>
  <si>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</si>
  <si>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</si>
  <si>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</si>
  <si>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</si>
  <si>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</si>
  <si>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</si>
  <si>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</si>
  <si>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</si>
  <si>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</si>
  <si>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</si>
  <si>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</si>
  <si>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</si>
  <si>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</si>
  <si>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</si>
  <si>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</si>
  <si>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</si>
  <si>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</si>
  <si>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</si>
  <si>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</si>
  <si>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</si>
  <si>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</si>
  <si>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</si>
  <si>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</si>
  <si>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</si>
  <si>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</si>
  <si>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</si>
  <si>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</si>
  <si>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</si>
  <si>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</si>
  <si>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</si>
  <si>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</si>
  <si>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</si>
  <si>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</si>
  <si>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</si>
  <si>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</si>
  <si>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</si>
  <si>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</si>
  <si>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</si>
  <si>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</si>
  <si>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</si>
  <si>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</si>
  <si>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</si>
  <si>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</si>
  <si>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</si>
  <si>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</si>
  <si>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</si>
  <si>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</si>
  <si>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</si>
  <si>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</si>
  <si>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</si>
  <si>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</si>
  <si>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</si>
  <si>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</si>
  <si>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</si>
  <si>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</si>
  <si>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</si>
  <si>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</si>
  <si>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</si>
  <si>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</si>
  <si>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</si>
  <si>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</si>
  <si>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</si>
  <si>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</si>
  <si>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</si>
  <si>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</si>
  <si>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</si>
  <si>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</si>
  <si>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</si>
  <si>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</si>
  <si>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</si>
  <si>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</si>
  <si>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</si>
  <si>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</si>
  <si>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</si>
  <si>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</si>
  <si>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</si>
  <si>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</si>
  <si>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</si>
  <si>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</si>
  <si>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</si>
  <si>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</si>
  <si>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</si>
  <si>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</si>
  <si>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</si>
  <si>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</si>
  <si>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</si>
  <si>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</si>
  <si>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</si>
  <si>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</si>
  <si>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</si>
  <si>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</si>
  <si>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</si>
  <si>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</si>
  <si>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</si>
  <si>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</si>
  <si>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</si>
  <si>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</si>
  <si>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</si>
  <si>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</si>
  <si>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</si>
  <si>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</si>
  <si>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</si>
  <si>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</si>
  <si>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</si>
  <si>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</si>
  <si>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</si>
  <si>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</si>
  <si>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</si>
  <si>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</si>
  <si>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</si>
  <si>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</si>
  <si>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</si>
  <si>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</si>
  <si>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</si>
  <si>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</si>
  <si>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</si>
  <si>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</si>
  <si>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</si>
  <si>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</si>
  <si>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</si>
  <si>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</si>
  <si>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</si>
  <si>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</si>
  <si>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</si>
  <si>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</si>
  <si>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</si>
  <si>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</si>
  <si>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</si>
  <si>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</si>
  <si>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</si>
  <si>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</si>
  <si>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</si>
  <si>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</si>
  <si>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</si>
  <si>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</si>
  <si>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</si>
  <si>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</si>
  <si>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</si>
  <si>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</si>
  <si>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</si>
  <si>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</si>
  <si>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</si>
  <si>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</si>
  <si>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</si>
  <si>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</si>
  <si>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</si>
  <si>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</si>
  <si>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</si>
  <si>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</si>
  <si>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</si>
  <si>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</si>
  <si>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</si>
  <si>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</si>
  <si>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</si>
  <si>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</si>
  <si>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</si>
  <si>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</si>
  <si>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</si>
  <si>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</si>
  <si>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</si>
  <si>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</si>
  <si>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</si>
  <si>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</si>
  <si>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</si>
  <si>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</si>
  <si>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</si>
  <si>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</si>
  <si>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</si>
  <si>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</si>
  <si>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</si>
  <si>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</si>
  <si>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</si>
  <si>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</si>
  <si>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</si>
  <si>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</si>
  <si>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</si>
  <si>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</si>
  <si>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</si>
  <si>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</si>
  <si>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</si>
  <si>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</si>
  <si>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</si>
  <si>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</si>
  <si>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</si>
  <si>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</si>
  <si>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</si>
  <si>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</si>
  <si>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</si>
  <si>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</si>
  <si>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</si>
  <si>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</si>
  <si>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</si>
  <si>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</si>
  <si>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</si>
  <si>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</si>
  <si>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</si>
  <si>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</si>
  <si>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</si>
  <si>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</si>
  <si>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</si>
  <si>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</si>
  <si>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</si>
  <si>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</si>
  <si>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</si>
  <si>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</si>
  <si>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</si>
  <si>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</si>
  <si>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</si>
  <si>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</si>
  <si>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</si>
  <si>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</si>
  <si>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</si>
  <si>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</si>
  <si>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</si>
  <si>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</si>
  <si>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</si>
  <si>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</si>
  <si>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</si>
  <si>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</si>
  <si>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</si>
  <si>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</si>
  <si>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</si>
  <si>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</si>
  <si>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</si>
  <si>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</si>
  <si>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</si>
  <si>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</si>
  <si>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</si>
  <si>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</si>
  <si>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</si>
  <si>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</si>
  <si>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</si>
  <si>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</si>
  <si>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</si>
  <si>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</si>
  <si>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</si>
  <si>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</si>
  <si>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</si>
  <si>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</si>
  <si>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</si>
  <si>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</si>
  <si>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</si>
  <si>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</si>
  <si>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</si>
  <si>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</si>
  <si>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</si>
  <si>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</si>
  <si>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</si>
  <si>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</si>
  <si>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</si>
  <si>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</si>
  <si>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</si>
  <si>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</si>
  <si>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</si>
  <si>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</si>
  <si>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</si>
  <si>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</si>
  <si>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</si>
  <si>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</si>
  <si>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</si>
  <si>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</si>
  <si>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</si>
  <si>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</si>
  <si>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</si>
  <si>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</si>
  <si>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</si>
  <si>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</si>
  <si>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</si>
  <si>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</si>
  <si>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</si>
  <si>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</si>
  <si>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</si>
  <si>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</si>
  <si>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</si>
  <si>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</si>
  <si>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</si>
  <si>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</si>
  <si>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</si>
  <si>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</si>
  <si>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</si>
  <si>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</si>
  <si>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</si>
  <si>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</si>
  <si>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</si>
  <si>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</si>
  <si>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</si>
  <si>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</si>
  <si>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</si>
  <si>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</si>
  <si>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</si>
  <si>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</si>
  <si>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</si>
  <si>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</si>
  <si>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</si>
  <si>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</si>
  <si>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</si>
  <si>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</si>
  <si>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</si>
  <si>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</si>
  <si>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</si>
  <si>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</si>
  <si>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</si>
  <si>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</si>
  <si>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</si>
  <si>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</si>
  <si>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</si>
  <si>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</si>
  <si>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</si>
  <si>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</si>
  <si>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</si>
  <si>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</si>
  <si>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</si>
  <si>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</si>
  <si>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</si>
  <si>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</si>
  <si>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</si>
  <si>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</si>
  <si>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</si>
  <si>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</si>
  <si>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</si>
  <si>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</si>
  <si>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</si>
  <si>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</si>
  <si>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</si>
  <si>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</si>
  <si>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</si>
  <si>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</si>
  <si>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</si>
  <si>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</si>
  <si>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</si>
  <si>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</si>
  <si>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</si>
  <si>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</si>
  <si>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</si>
  <si>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</si>
  <si>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</si>
  <si>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</si>
  <si>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</si>
  <si>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</si>
  <si>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</si>
  <si>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</si>
  <si>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</si>
  <si>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</si>
  <si>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</si>
  <si>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</si>
  <si>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</si>
  <si>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</si>
  <si>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</si>
  <si>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</si>
  <si>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</si>
  <si>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</si>
  <si>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</si>
  <si>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</si>
  <si>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</si>
  <si>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</si>
  <si>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</si>
  <si>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</si>
  <si>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</si>
  <si>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</si>
  <si>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</si>
  <si>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</si>
  <si>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</si>
  <si>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</si>
  <si>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</si>
  <si>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</si>
  <si>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</si>
  <si>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</si>
  <si>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</si>
  <si>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</si>
  <si>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</si>
  <si>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</si>
  <si>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</si>
  <si>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</si>
  <si>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</si>
  <si>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</si>
  <si>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</si>
  <si>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</si>
  <si>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</si>
  <si>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</si>
  <si>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</si>
  <si>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</si>
  <si>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</si>
  <si>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</si>
  <si>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</si>
  <si>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</si>
  <si>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</si>
  <si>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</si>
  <si>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</si>
  <si>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</si>
  <si>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</si>
  <si>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</si>
  <si>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</si>
  <si>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</si>
  <si>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</si>
  <si>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</si>
  <si>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</si>
  <si>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</si>
  <si>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</si>
  <si>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</si>
  <si>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</si>
  <si>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</si>
  <si>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</si>
  <si>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</si>
  <si>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</si>
  <si>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</si>
  <si>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</si>
  <si>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</si>
  <si>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</si>
  <si>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</si>
  <si>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</si>
  <si>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</si>
  <si>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</si>
  <si>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</si>
  <si>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</si>
  <si>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</si>
  <si>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</si>
  <si>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</si>
  <si>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</si>
  <si>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</si>
  <si>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</si>
  <si>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</si>
  <si>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</si>
  <si>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</si>
  <si>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</si>
  <si>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</si>
  <si>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</si>
  <si>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</si>
  <si>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</si>
  <si>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</si>
  <si>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</si>
  <si>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</si>
  <si>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</si>
  <si>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</si>
  <si>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</si>
  <si>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</si>
  <si>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</si>
  <si>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</si>
  <si>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</si>
  <si>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</si>
  <si>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</si>
  <si>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</si>
  <si>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</si>
  <si>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</si>
  <si>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</si>
  <si>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</si>
  <si>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</si>
  <si>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</si>
  <si>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</si>
  <si>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</si>
  <si>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</si>
  <si>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</si>
  <si>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</si>
  <si>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</si>
  <si>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</si>
  <si>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</si>
  <si>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</si>
  <si>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</si>
  <si>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</si>
  <si>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</si>
  <si>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</si>
  <si>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</si>
  <si>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</si>
  <si>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</si>
  <si>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</si>
  <si>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</si>
  <si>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</si>
  <si>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</si>
  <si>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</si>
  <si>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</si>
  <si>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</si>
  <si>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</si>
  <si>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</si>
  <si>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</si>
  <si>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</si>
  <si>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</si>
  <si>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</si>
  <si>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</si>
  <si>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</si>
  <si>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</si>
  <si>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</si>
  <si>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</si>
  <si>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</si>
  <si>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</si>
  <si>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</si>
  <si>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</si>
  <si>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</si>
  <si>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</si>
  <si>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</si>
  <si>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</si>
  <si>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</si>
  <si>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</si>
  <si>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</si>
  <si>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</si>
  <si>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</si>
  <si>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</si>
  <si>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</si>
  <si>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</si>
  <si>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</si>
  <si>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</si>
  <si>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</si>
  <si>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</si>
  <si>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</si>
  <si>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</si>
  <si>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</si>
  <si>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</si>
  <si>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</si>
  <si>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</si>
  <si>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</si>
  <si>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</si>
  <si>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</si>
  <si>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</si>
  <si>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</si>
  <si>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</si>
  <si>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</si>
  <si>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</si>
  <si>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</si>
  <si>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</si>
  <si>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</si>
  <si>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</si>
  <si>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</si>
  <si>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</si>
  <si>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</si>
  <si>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</si>
  <si>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</si>
  <si>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</si>
  <si>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</si>
  <si>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</si>
  <si>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</si>
  <si>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</si>
  <si>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</si>
  <si>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</si>
  <si>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</si>
  <si>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</si>
  <si>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</si>
  <si>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</si>
  <si>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</si>
  <si>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</si>
  <si>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</si>
  <si>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</si>
  <si>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</si>
  <si>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</si>
  <si>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</si>
  <si>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</si>
  <si>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</si>
  <si>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</si>
  <si>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</si>
  <si>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</si>
  <si>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</si>
  <si>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</si>
  <si>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</si>
  <si>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</si>
  <si>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</si>
  <si>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</si>
  <si>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</si>
  <si>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</si>
  <si>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</si>
  <si>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</si>
  <si>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</si>
  <si>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</si>
  <si>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</si>
  <si>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</si>
  <si>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</si>
  <si>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</si>
  <si>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</si>
  <si>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</si>
  <si>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</si>
  <si>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</si>
  <si>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</si>
  <si>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</si>
  <si>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</si>
  <si>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</si>
  <si>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</si>
  <si>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</si>
  <si>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</si>
  <si>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</si>
  <si>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</si>
  <si>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</si>
  <si>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</si>
  <si>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</si>
  <si>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</si>
  <si>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</si>
  <si>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</si>
  <si>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</si>
  <si>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</si>
  <si>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</si>
  <si>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</si>
  <si>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</si>
  <si>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</si>
  <si>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</si>
  <si>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</si>
  <si>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</si>
  <si>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</si>
  <si>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</si>
  <si>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</si>
  <si>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</si>
  <si>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</si>
  <si>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</si>
  <si>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</si>
  <si>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</si>
  <si>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</si>
  <si>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</si>
  <si>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</si>
  <si>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</si>
  <si>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</si>
  <si>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</si>
  <si>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</si>
  <si>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</si>
  <si>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</si>
  <si>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</si>
  <si>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</si>
  <si>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</si>
  <si>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</si>
  <si>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</si>
  <si>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</si>
  <si>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</si>
  <si>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</si>
  <si>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</si>
  <si>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</si>
  <si>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</si>
  <si>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</si>
  <si>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</si>
  <si>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</si>
  <si>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</si>
  <si>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</si>
  <si>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</si>
  <si>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</si>
  <si>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</si>
  <si>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</si>
  <si>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</si>
  <si>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</si>
  <si>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</si>
  <si>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</si>
  <si>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</si>
  <si>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</si>
  <si>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</si>
  <si>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</si>
  <si>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</si>
  <si>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</si>
  <si>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</si>
  <si>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</si>
  <si>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</si>
  <si>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</si>
  <si>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</si>
  <si>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</si>
  <si>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</si>
  <si>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</si>
  <si>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</si>
  <si>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</si>
  <si>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</si>
  <si>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</si>
  <si>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</si>
  <si>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</si>
  <si>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</si>
  <si>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</si>
  <si>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</si>
  <si>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</si>
  <si>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</si>
  <si>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</si>
  <si>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</si>
  <si>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</si>
  <si>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</si>
  <si>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</si>
  <si>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</si>
  <si>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</si>
  <si>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</si>
  <si>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</si>
  <si>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</si>
  <si>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</si>
  <si>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</si>
  <si>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</si>
  <si>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</si>
  <si>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</si>
  <si>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</si>
  <si>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</si>
  <si>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</si>
  <si>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</si>
  <si>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</si>
  <si>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</si>
  <si>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</si>
  <si>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</si>
  <si>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</si>
  <si>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</si>
  <si>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</si>
  <si>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</si>
  <si>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</si>
  <si>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</si>
  <si>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</si>
  <si>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</si>
  <si>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</si>
  <si>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</si>
  <si>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</si>
  <si>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</si>
  <si>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</si>
  <si>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</si>
  <si>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</si>
  <si>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</si>
  <si>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</si>
  <si>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</si>
  <si>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</si>
  <si>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</si>
  <si>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</si>
  <si>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</si>
  <si>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</si>
  <si>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</si>
  <si>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</si>
  <si>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</si>
  <si>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</si>
  <si>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</si>
  <si>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</si>
  <si>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</si>
  <si>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</si>
  <si>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</si>
  <si>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</si>
  <si>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</si>
  <si>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</si>
  <si>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</si>
  <si>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</si>
  <si>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</si>
  <si>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</si>
  <si>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</si>
  <si>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</si>
  <si>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</si>
  <si>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</si>
  <si>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</si>
  <si>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</si>
  <si>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</si>
  <si>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</si>
  <si>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</si>
  <si>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</si>
  <si>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</si>
  <si>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</si>
  <si>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</si>
  <si>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</si>
  <si>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</si>
  <si>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</si>
  <si>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</si>
  <si>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</si>
  <si>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</si>
  <si>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</si>
  <si>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</si>
  <si>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</si>
  <si>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</si>
  <si>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</si>
  <si>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</si>
  <si>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</si>
  <si>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</si>
  <si>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</si>
  <si>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</si>
  <si>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</si>
  <si>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</si>
  <si>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</si>
  <si>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</si>
  <si>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</si>
  <si>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</si>
  <si>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</si>
  <si>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</si>
  <si>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</si>
  <si>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</si>
  <si>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</si>
  <si>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</si>
  <si>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</si>
  <si>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</si>
  <si>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</si>
  <si>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</si>
  <si>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</si>
  <si>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</si>
  <si>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</si>
  <si>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</si>
  <si>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</si>
  <si>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</si>
  <si>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</si>
  <si>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</si>
  <si>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</si>
  <si>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</si>
  <si>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</si>
  <si>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</si>
  <si>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</si>
  <si>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</si>
  <si>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</si>
  <si>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</si>
  <si>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</si>
  <si>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</si>
  <si>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</si>
  <si>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</si>
  <si>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</si>
  <si>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</si>
  <si>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</si>
  <si>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</si>
  <si>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</si>
  <si>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</si>
  <si>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</si>
  <si>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</si>
  <si>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</si>
  <si>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</si>
  <si>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</si>
  <si>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</si>
  <si>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</si>
  <si>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</si>
  <si>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</si>
  <si>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</si>
  <si>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</si>
  <si>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</si>
  <si>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</si>
  <si>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</si>
  <si>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</si>
  <si>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</si>
  <si>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</si>
  <si>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</si>
  <si>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</si>
  <si>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</si>
  <si>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</si>
  <si>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</si>
  <si>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</si>
  <si>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</si>
  <si>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</si>
  <si>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</si>
  <si>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</si>
  <si>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</si>
  <si>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</si>
  <si>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</si>
  <si>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</si>
  <si>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</si>
  <si>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</si>
  <si>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</si>
  <si>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</si>
  <si>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</si>
  <si>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</si>
  <si>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</si>
  <si>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</si>
  <si>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</si>
  <si>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</si>
  <si>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</si>
  <si>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</si>
  <si>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</si>
  <si>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</si>
  <si>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</si>
  <si>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</si>
  <si>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</si>
  <si>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</si>
  <si>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</si>
  <si>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</si>
  <si>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</si>
  <si>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</si>
  <si>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</si>
  <si>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</si>
  <si>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</si>
  <si>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</si>
  <si>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</si>
  <si>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</si>
  <si>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</si>
  <si>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</si>
  <si>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</si>
  <si>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</si>
  <si>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</si>
  <si>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</si>
  <si>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</si>
  <si>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</si>
  <si>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</si>
  <si>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</si>
  <si>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</si>
  <si>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</si>
  <si>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</si>
  <si>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</si>
  <si>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</si>
  <si>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</si>
  <si>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</si>
  <si>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</si>
  <si>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</si>
  <si>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</si>
  <si>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</si>
  <si>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</si>
  <si>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</si>
  <si>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</si>
  <si>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</si>
  <si>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</si>
  <si>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</si>
  <si>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</si>
  <si>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</si>
  <si>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</si>
  <si>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</si>
  <si>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</si>
  <si>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</si>
  <si>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</si>
  <si>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</si>
  <si>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</si>
  <si>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</si>
  <si>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</si>
  <si>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</si>
  <si>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</si>
  <si>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</si>
  <si>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</si>
  <si>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</si>
  <si>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</si>
  <si>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</si>
  <si>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</si>
  <si>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</si>
  <si>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</si>
  <si>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</si>
  <si>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</si>
  <si>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</si>
  <si>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</si>
  <si>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</si>
  <si>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</si>
  <si>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</si>
  <si>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</si>
  <si>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</si>
  <si>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</si>
  <si>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</si>
  <si>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</si>
  <si>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</si>
  <si>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</si>
  <si>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</si>
  <si>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</si>
  <si>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</si>
  <si>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</si>
  <si>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</si>
  <si>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</si>
  <si>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</si>
  <si>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</si>
  <si>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</si>
  <si>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</si>
  <si>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</si>
  <si>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</si>
  <si>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</si>
  <si>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</si>
  <si>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</si>
  <si>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</si>
  <si>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</si>
  <si>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</si>
  <si>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</si>
  <si>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</si>
  <si>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</si>
  <si>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</si>
  <si>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</si>
  <si>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</si>
  <si>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</si>
  <si>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</si>
  <si>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</si>
  <si>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</si>
  <si>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</si>
  <si>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</si>
  <si>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</si>
  <si>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</si>
  <si>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</si>
  <si>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</si>
  <si>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</si>
  <si>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</si>
  <si>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</si>
  <si>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</si>
  <si>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</si>
  <si>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</si>
  <si>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</si>
  <si>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</si>
  <si>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</si>
  <si>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</si>
  <si>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</si>
  <si>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</si>
  <si>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</si>
  <si>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</si>
  <si>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</si>
  <si>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</si>
  <si>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</si>
  <si>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</si>
  <si>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</si>
  <si>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</si>
  <si>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</si>
  <si>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</si>
  <si>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</si>
  <si>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</si>
  <si>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</si>
  <si>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</si>
  <si>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</si>
  <si>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</si>
  <si>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</si>
  <si>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</si>
  <si>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</si>
  <si>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</si>
  <si>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</si>
  <si>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</si>
  <si>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</si>
  <si>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</si>
  <si>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</si>
  <si>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</si>
  <si>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</si>
  <si>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</si>
  <si>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</si>
  <si>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</si>
  <si>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</si>
  <si>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</si>
  <si>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</si>
  <si>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</si>
  <si>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</si>
  <si>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</si>
  <si>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</si>
  <si>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</si>
  <si>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</si>
  <si>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</si>
  <si>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</si>
  <si>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</si>
  <si>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</si>
  <si>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</si>
  <si>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</si>
  <si>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</si>
  <si>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</si>
  <si>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</si>
  <si>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</si>
  <si>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</si>
  <si>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</si>
  <si>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</si>
  <si>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</si>
  <si>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</si>
  <si>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</si>
  <si>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</si>
  <si>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</si>
  <si>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</si>
  <si>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</si>
  <si>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</si>
  <si>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</si>
  <si>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</si>
  <si>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</si>
  <si>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</si>
  <si>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</si>
  <si>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</si>
  <si>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</si>
  <si>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</si>
  <si>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</si>
  <si>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</si>
  <si>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</si>
  <si>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</si>
  <si>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</si>
  <si>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</si>
  <si>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</si>
  <si>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</si>
  <si>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</si>
  <si>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</si>
  <si>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</si>
  <si>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</si>
  <si>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</si>
  <si>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</si>
  <si>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</si>
  <si>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</si>
  <si>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</si>
  <si>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</si>
  <si>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</si>
  <si>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</si>
  <si>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</si>
  <si>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</si>
  <si>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</si>
  <si>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</si>
  <si>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</si>
  <si>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</si>
  <si>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</si>
  <si>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</si>
  <si>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</si>
  <si>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</si>
  <si>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</si>
  <si>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</si>
  <si>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</si>
  <si>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</si>
  <si>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</si>
  <si>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</si>
  <si>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</si>
  <si>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</si>
  <si>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</si>
  <si>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</si>
  <si>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</si>
  <si>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</si>
  <si>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</si>
  <si>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</si>
  <si>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</si>
  <si>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</si>
  <si>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</si>
  <si>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</si>
  <si>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</si>
  <si>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</si>
  <si>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</si>
  <si>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</si>
  <si>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</si>
  <si>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</si>
  <si>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</si>
  <si>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</si>
  <si>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</si>
  <si>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</si>
  <si>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</si>
  <si>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</si>
  <si>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</si>
  <si>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</si>
  <si>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</si>
  <si>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</si>
  <si>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</si>
  <si>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</si>
  <si>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</si>
  <si>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</si>
  <si>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</si>
  <si>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</si>
  <si>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</si>
  <si>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</si>
  <si>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</si>
  <si>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</si>
  <si>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</si>
  <si>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</si>
  <si>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</si>
  <si>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</si>
  <si>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</si>
  <si>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</si>
  <si>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</si>
  <si>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</si>
  <si>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</si>
  <si>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</si>
  <si>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</si>
  <si>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</si>
  <si>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</si>
  <si>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</si>
  <si>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</si>
  <si>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</si>
  <si>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</si>
  <si>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</si>
  <si>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</si>
  <si>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</si>
  <si>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</si>
  <si>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</si>
  <si>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</si>
  <si>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</si>
  <si>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</si>
  <si>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</si>
  <si>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</si>
  <si>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</si>
  <si>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</si>
  <si>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</si>
  <si>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</si>
  <si>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</si>
  <si>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</si>
  <si>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</si>
  <si>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</si>
  <si>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</si>
  <si>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</si>
  <si>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</si>
  <si>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</si>
  <si>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</si>
  <si>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</si>
  <si>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</si>
  <si>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</si>
  <si>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</si>
  <si>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</si>
  <si>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</si>
  <si>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</si>
  <si>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</si>
  <si>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</si>
  <si>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</si>
  <si>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</si>
  <si>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</si>
  <si>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</si>
  <si>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</si>
  <si>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</si>
  <si>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</si>
  <si>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</si>
  <si>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</si>
  <si>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</si>
  <si>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</si>
  <si>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</si>
  <si>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</si>
  <si>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</si>
  <si>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</si>
  <si>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</si>
  <si>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</si>
  <si>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</si>
  <si>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</si>
  <si>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</si>
  <si>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</si>
  <si>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</si>
  <si>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</si>
  <si>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</si>
  <si>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</si>
  <si>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</si>
  <si>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</si>
  <si>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</si>
  <si>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</si>
  <si>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</si>
  <si>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</si>
  <si>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</si>
  <si>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</si>
  <si>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</si>
  <si>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</si>
  <si>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</si>
  <si>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</si>
  <si>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</si>
  <si>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</si>
  <si>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</si>
  <si>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</si>
  <si>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</si>
  <si>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</si>
  <si>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</si>
  <si>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</si>
  <si>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</si>
  <si>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</si>
  <si>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</si>
  <si>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</si>
  <si>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</si>
  <si>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</si>
  <si>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</si>
  <si>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</si>
  <si>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</si>
  <si>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</si>
  <si>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</si>
  <si>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</si>
  <si>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</si>
  <si>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</si>
  <si>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</si>
  <si>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</si>
  <si>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</si>
  <si>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</si>
  <si>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</si>
  <si>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</si>
  <si>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</si>
  <si>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</si>
  <si>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</si>
  <si>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</si>
  <si>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</si>
  <si>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</si>
  <si>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</si>
  <si>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</si>
  <si>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</si>
  <si>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</si>
  <si>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</si>
  <si>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</si>
  <si>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</si>
  <si>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</si>
  <si>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</si>
  <si>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</si>
  <si>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</si>
  <si>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</si>
  <si>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</si>
  <si>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</si>
  <si>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</si>
  <si>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</si>
  <si>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</si>
  <si>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</si>
  <si>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</si>
  <si>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</si>
  <si>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</si>
  <si>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</si>
  <si>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</si>
  <si>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</si>
  <si>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</si>
  <si>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</si>
  <si>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</si>
  <si>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</si>
  <si>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</si>
  <si>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</si>
  <si>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</si>
  <si>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</si>
  <si>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</si>
  <si>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</si>
  <si>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</si>
  <si>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</si>
  <si>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</si>
  <si>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</si>
  <si>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</si>
  <si>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</si>
  <si>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</si>
  <si>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</si>
  <si>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</si>
  <si>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</si>
  <si>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</si>
  <si>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</si>
  <si>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</si>
  <si>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</si>
  <si>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</si>
  <si>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</si>
  <si>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</si>
  <si>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</si>
  <si>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</si>
  <si>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</si>
  <si>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</si>
  <si>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</si>
  <si>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</si>
  <si>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</si>
  <si>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</si>
  <si>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</si>
  <si>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</si>
  <si>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</si>
  <si>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</si>
  <si>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</si>
  <si>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</si>
  <si>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</si>
  <si>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</si>
  <si>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</si>
  <si>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</si>
  <si>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</si>
  <si>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</si>
  <si>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</si>
  <si>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</si>
  <si>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</si>
  <si>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</si>
  <si>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</si>
  <si>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</si>
  <si>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</si>
  <si>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</si>
  <si>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</si>
  <si>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</si>
  <si>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</si>
  <si>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</si>
  <si>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</si>
  <si>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</si>
  <si>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</si>
  <si>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</si>
  <si>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</si>
  <si>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</si>
  <si>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</si>
  <si>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</si>
  <si>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</si>
  <si>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</si>
  <si>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</si>
  <si>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</si>
  <si>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</si>
  <si>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</si>
  <si>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</si>
  <si>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</si>
  <si>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</si>
  <si>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</si>
  <si>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</si>
  <si>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</si>
  <si>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</si>
  <si>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</si>
  <si>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</si>
  <si>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</si>
  <si>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</si>
  <si>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</si>
  <si>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</si>
  <si>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</si>
  <si>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</si>
  <si>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</si>
  <si>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</si>
  <si>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</si>
  <si>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</si>
  <si>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</si>
  <si>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</si>
  <si>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</si>
  <si>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</si>
  <si>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</si>
  <si>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</si>
  <si>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</si>
  <si>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</si>
  <si>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</si>
  <si>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</si>
  <si>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</si>
  <si>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</si>
  <si>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</si>
  <si>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</si>
  <si>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</si>
  <si>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</si>
  <si>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</si>
  <si>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</si>
  <si>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</si>
  <si>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</si>
  <si>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</si>
  <si>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</si>
  <si>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</si>
  <si>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</si>
  <si>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</si>
  <si>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</si>
  <si>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</si>
  <si>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</si>
  <si>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</si>
  <si>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</si>
  <si>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</si>
  <si>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</si>
  <si>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</si>
  <si>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</si>
  <si>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</si>
  <si>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</si>
  <si>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</si>
  <si>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</si>
  <si>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</si>
  <si>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</si>
  <si>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</si>
  <si>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</si>
  <si>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</si>
  <si>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</si>
  <si>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</si>
  <si>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</si>
  <si>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</si>
  <si>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</si>
  <si>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</si>
  <si>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</si>
  <si>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</si>
  <si>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</si>
  <si>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</si>
  <si>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</si>
  <si>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</si>
  <si>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</si>
  <si>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</si>
  <si>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</si>
  <si>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</si>
  <si>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</si>
  <si>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</si>
  <si>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</si>
  <si>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</si>
  <si>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</si>
  <si>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</si>
  <si>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</si>
  <si>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</si>
  <si>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</si>
  <si>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</si>
  <si>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</si>
  <si>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</si>
  <si>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</si>
  <si>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</si>
  <si>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</si>
  <si>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</si>
  <si>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</si>
  <si>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</si>
  <si>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</si>
  <si>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</si>
  <si>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</si>
  <si>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</si>
  <si>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</si>
  <si>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</si>
  <si>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</si>
  <si>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</si>
  <si>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</si>
  <si>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</si>
  <si>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</si>
  <si>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</si>
  <si>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</si>
  <si>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</si>
  <si>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</si>
  <si>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</si>
  <si>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</si>
  <si>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</si>
  <si>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</si>
  <si>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</si>
  <si>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</si>
  <si>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</si>
  <si>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</si>
  <si>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</si>
  <si>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</si>
  <si>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</si>
  <si>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</si>
  <si>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</si>
  <si>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</si>
  <si>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</si>
  <si>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</si>
  <si>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</si>
  <si>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</si>
  <si>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</si>
  <si>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</si>
  <si>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</si>
  <si>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</si>
  <si>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</si>
  <si>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</si>
  <si>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</si>
  <si>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</si>
  <si>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</si>
  <si>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</si>
  <si>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</si>
  <si>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</si>
  <si>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</si>
  <si>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</si>
  <si>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</si>
  <si>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</si>
  <si>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</si>
  <si>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</si>
  <si>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</si>
  <si>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</si>
  <si>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</si>
  <si>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</si>
  <si>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</si>
  <si>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</si>
  <si>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</si>
  <si>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</si>
  <si>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</si>
  <si>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</si>
  <si>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</si>
  <si>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</si>
  <si>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</si>
  <si>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Sistema Para el Desarrollo Integral de La Familia del Municipio de Cd. Manuel Doblado, Gto</t>
  </si>
  <si>
    <t>Central</t>
  </si>
  <si>
    <t>Preverp</t>
  </si>
  <si>
    <t>Rehabilitacion</t>
  </si>
  <si>
    <t>Mi hogar con valores</t>
  </si>
  <si>
    <t>Legal</t>
  </si>
  <si>
    <t>Alimentario</t>
  </si>
  <si>
    <t>Centro Gerontologico</t>
  </si>
  <si>
    <t>CADI</t>
  </si>
  <si>
    <t>CAIC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</si>
</sst>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2" t="s">
        <v>821</v>
      </c>
      <c r="B1" s="153"/>
      <c r="C1" s="153"/>
      <c r="D1" s="153"/>
      <c r="E1" s="15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155" t="s">
        <v>3296</v>
      </c>
      <c r="D3" s="15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4" workbookViewId="0">
      <selection activeCell="D23" sqref="D2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8" t="s">
        <v>534</v>
      </c>
      <c r="B1" s="168"/>
      <c r="C1" s="168"/>
      <c r="D1" s="16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6" t="str">
        <f>ENTE_PUBLICO_A</f>
        <v>Sistema Para el Desarrollo Integral de La Familia del Municipio de Cd. Manuel Doblado, Gto, Gobierno del Estado de Guanajuato (a)</v>
      </c>
      <c r="B2" s="157"/>
      <c r="C2" s="157"/>
      <c r="D2" s="158"/>
    </row>
    <row r="3" spans="1:11" ht="14.25" x14ac:dyDescent="0.45">
      <c r="A3" s="159" t="s">
        <v>166</v>
      </c>
      <c r="B3" s="160"/>
      <c r="C3" s="160"/>
      <c r="D3" s="161"/>
    </row>
    <row r="4" spans="1:11" ht="14.25" x14ac:dyDescent="0.45">
      <c r="A4" s="162" t="str">
        <f>TRIMESTRE</f>
        <v>Del 1 de enero al 30 de marzo de 2019 (b)</v>
      </c>
      <c r="B4" s="163"/>
      <c r="C4" s="163"/>
      <c r="D4" s="164"/>
    </row>
    <row r="5" spans="1:11" ht="14.25" x14ac:dyDescent="0.45">
      <c r="A5" s="165" t="s">
        <v>118</v>
      </c>
      <c r="B5" s="166"/>
      <c r="C5" s="166"/>
      <c r="D5" s="167"/>
    </row>
    <row r="6" spans="1:11" ht="14.25" x14ac:dyDescent="0.4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customHeight="1" x14ac:dyDescent="0.25">
      <c r="A8" s="55" t="s">
        <v>168</v>
      </c>
      <c r="B8" s="40">
        <f>SUM(B9:B11)</f>
        <v>7173400</v>
      </c>
      <c r="C8" s="40">
        <f t="shared" ref="C8:D8" si="0">SUM(C9:C11)</f>
        <v>7637882.4100000001</v>
      </c>
      <c r="D8" s="40">
        <f t="shared" si="0"/>
        <v>7637882.4100000001</v>
      </c>
    </row>
    <row r="9" spans="1:11" x14ac:dyDescent="0.25">
      <c r="A9" s="53" t="s">
        <v>169</v>
      </c>
      <c r="B9" s="23">
        <v>7173400</v>
      </c>
      <c r="C9" s="149">
        <v>7637882.4100000001</v>
      </c>
      <c r="D9" s="149">
        <v>7637882.4100000001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7173400</v>
      </c>
      <c r="C13" s="40">
        <f t="shared" ref="C13:D13" si="2">C14+C15</f>
        <v>7641421.6500000004</v>
      </c>
      <c r="D13" s="40">
        <f t="shared" si="2"/>
        <v>7641421.6500000004</v>
      </c>
    </row>
    <row r="14" spans="1:11" x14ac:dyDescent="0.25">
      <c r="A14" s="53" t="s">
        <v>172</v>
      </c>
      <c r="B14" s="23">
        <v>7173400</v>
      </c>
      <c r="C14" s="23">
        <v>7641421.6500000004</v>
      </c>
      <c r="D14" s="23">
        <v>7641421.6500000004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-3539.2400000002235</v>
      </c>
      <c r="D21" s="40">
        <f t="shared" si="4"/>
        <v>-3539.2400000002235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-3539.2400000002235</v>
      </c>
      <c r="D23" s="40">
        <f t="shared" si="5"/>
        <v>-3539.2400000002235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-3539.2400000002235</v>
      </c>
      <c r="D25" s="40">
        <f>D23-D17</f>
        <v>-3539.2400000002235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189</v>
      </c>
      <c r="B33" s="61">
        <f>B25+B29</f>
        <v>0</v>
      </c>
      <c r="C33" s="61">
        <f t="shared" ref="C33:D33" si="8">C25+C29</f>
        <v>-3539.2400000002235</v>
      </c>
      <c r="D33" s="61">
        <f t="shared" si="8"/>
        <v>-3539.2400000002235</v>
      </c>
    </row>
    <row r="34" spans="1:4" ht="14.25" x14ac:dyDescent="0.4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7173400</v>
      </c>
      <c r="C48" s="150">
        <f>C9</f>
        <v>7637882.4100000001</v>
      </c>
      <c r="D48" s="124">
        <f t="shared" ref="D48" si="12">D9</f>
        <v>7637882.4100000001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7173400</v>
      </c>
      <c r="C53" s="60">
        <f>C14</f>
        <v>7641421.6500000004</v>
      </c>
      <c r="D53" s="60">
        <f t="shared" ref="D53" si="14">D14</f>
        <v>7641421.6500000004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-3539.2400000002235</v>
      </c>
      <c r="D57" s="61">
        <f t="shared" ref="D57" si="16">D48+D49-D53+D55</f>
        <v>-3539.2400000002235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-3539.2400000002235</v>
      </c>
      <c r="D59" s="61">
        <f t="shared" si="17"/>
        <v>-3539.2400000002235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7173400</v>
      </c>
      <c r="Q2" s="18">
        <f>'Formato 4'!C8</f>
        <v>7637882.4100000001</v>
      </c>
      <c r="R2" s="18">
        <f>'Formato 4'!D8</f>
        <v>7637882.4100000001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7173400</v>
      </c>
      <c r="Q3" s="18">
        <f>'Formato 4'!C9</f>
        <v>7637882.4100000001</v>
      </c>
      <c r="R3" s="18">
        <f>'Formato 4'!D9</f>
        <v>7637882.4100000001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7173400</v>
      </c>
      <c r="Q6" s="18">
        <f>'Formato 4'!C13</f>
        <v>7641421.6500000004</v>
      </c>
      <c r="R6" s="18">
        <f>'Formato 4'!D13</f>
        <v>7641421.6500000004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7173400</v>
      </c>
      <c r="Q7" s="18">
        <f>'Formato 4'!C14</f>
        <v>7641421.6500000004</v>
      </c>
      <c r="R7" s="18">
        <f>'Formato 4'!D14</f>
        <v>7641421.6500000004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-3539.2400000002235</v>
      </c>
      <c r="R12" s="18">
        <f>'Formato 4'!D21</f>
        <v>-3539.2400000002235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-3539.2400000002235</v>
      </c>
      <c r="R13" s="18">
        <f>'Formato 4'!D23</f>
        <v>-3539.2400000002235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-3539.2400000002235</v>
      </c>
      <c r="R14" s="18">
        <f>'Formato 4'!D25</f>
        <v>-3539.2400000002235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-3539.2400000002235</v>
      </c>
      <c r="R18">
        <f>'Formato 4'!D33</f>
        <v>-3539.2400000002235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7173400</v>
      </c>
      <c r="Q26">
        <f>'Formato 4'!C48</f>
        <v>7637882.4100000001</v>
      </c>
      <c r="R26">
        <f>'Formato 4'!D48</f>
        <v>7637882.4100000001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7173400</v>
      </c>
      <c r="Q30">
        <f>'Formato 4'!C53</f>
        <v>7641421.6500000004</v>
      </c>
      <c r="R30">
        <f>'Formato 4'!D53</f>
        <v>7641421.6500000004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69" sqref="F6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4" t="s">
        <v>206</v>
      </c>
      <c r="B1" s="174"/>
      <c r="C1" s="174"/>
      <c r="D1" s="174"/>
      <c r="E1" s="174"/>
      <c r="F1" s="174"/>
      <c r="G1" s="174"/>
    </row>
    <row r="2" spans="1:8" ht="14.25" x14ac:dyDescent="0.45">
      <c r="A2" s="156" t="str">
        <f>ENTE_PUBLICO_A</f>
        <v>Sistema Para el Desarrollo Integral de La Familia del Municipio de Cd. Manuel Doblado, Gto, Gobierno del Estado de Guanajuato (a)</v>
      </c>
      <c r="B2" s="157"/>
      <c r="C2" s="157"/>
      <c r="D2" s="157"/>
      <c r="E2" s="157"/>
      <c r="F2" s="157"/>
      <c r="G2" s="158"/>
    </row>
    <row r="3" spans="1:8" x14ac:dyDescent="0.25">
      <c r="A3" s="159" t="s">
        <v>207</v>
      </c>
      <c r="B3" s="160"/>
      <c r="C3" s="160"/>
      <c r="D3" s="160"/>
      <c r="E3" s="160"/>
      <c r="F3" s="160"/>
      <c r="G3" s="161"/>
    </row>
    <row r="4" spans="1:8" ht="14.25" x14ac:dyDescent="0.45">
      <c r="A4" s="162" t="str">
        <f>TRIMESTRE</f>
        <v>Del 1 de enero al 30 de marzo de 2019 (b)</v>
      </c>
      <c r="B4" s="163"/>
      <c r="C4" s="163"/>
      <c r="D4" s="163"/>
      <c r="E4" s="163"/>
      <c r="F4" s="163"/>
      <c r="G4" s="164"/>
    </row>
    <row r="5" spans="1:8" ht="14.25" x14ac:dyDescent="0.45">
      <c r="A5" s="165" t="s">
        <v>118</v>
      </c>
      <c r="B5" s="166"/>
      <c r="C5" s="166"/>
      <c r="D5" s="166"/>
      <c r="E5" s="166"/>
      <c r="F5" s="166"/>
      <c r="G5" s="167"/>
    </row>
    <row r="6" spans="1:8" x14ac:dyDescent="0.25">
      <c r="A6" s="171" t="s">
        <v>214</v>
      </c>
      <c r="B6" s="173" t="s">
        <v>208</v>
      </c>
      <c r="C6" s="173"/>
      <c r="D6" s="173"/>
      <c r="E6" s="173"/>
      <c r="F6" s="173"/>
      <c r="G6" s="173" t="s">
        <v>209</v>
      </c>
    </row>
    <row r="7" spans="1:8" ht="30" x14ac:dyDescent="0.25">
      <c r="A7" s="17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ht="14.25" x14ac:dyDescent="0.45">
      <c r="A12" s="53" t="s">
        <v>219</v>
      </c>
      <c r="B12" s="60">
        <v>135000</v>
      </c>
      <c r="C12" s="60">
        <v>115000</v>
      </c>
      <c r="D12" s="60">
        <v>250000</v>
      </c>
      <c r="E12" s="60">
        <v>213826.4</v>
      </c>
      <c r="F12" s="60">
        <v>213826.4</v>
      </c>
      <c r="G12" s="60">
        <f>E12-D12</f>
        <v>-36173.600000000006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8" ht="14.25" x14ac:dyDescent="0.45">
      <c r="A15" s="53" t="s">
        <v>222</v>
      </c>
      <c r="B15" s="60">
        <v>286200</v>
      </c>
      <c r="C15" s="60">
        <v>20000</v>
      </c>
      <c r="D15" s="60">
        <v>306200</v>
      </c>
      <c r="E15" s="60">
        <v>226570.08</v>
      </c>
      <c r="F15" s="60">
        <v>226570.08</v>
      </c>
      <c r="G15" s="60">
        <f>E15-D15</f>
        <v>-79629.920000000013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ht="14.25" x14ac:dyDescent="0.45">
      <c r="A34" s="53" t="s">
        <v>240</v>
      </c>
      <c r="B34" s="60">
        <v>6600000</v>
      </c>
      <c r="C34" s="60">
        <v>300000</v>
      </c>
      <c r="D34" s="60">
        <v>6900000</v>
      </c>
      <c r="E34" s="60">
        <v>6900000</v>
      </c>
      <c r="F34" s="60">
        <v>6900000</v>
      </c>
      <c r="G34" s="60">
        <v>0</v>
      </c>
    </row>
    <row r="35" spans="1:8" x14ac:dyDescent="0.25">
      <c r="A35" s="53" t="s">
        <v>241</v>
      </c>
      <c r="B35" s="60">
        <f>B36</f>
        <v>100200</v>
      </c>
      <c r="C35" s="60">
        <f t="shared" ref="C35:F35" si="2">C36</f>
        <v>243879.25</v>
      </c>
      <c r="D35" s="60">
        <f t="shared" si="2"/>
        <v>343989.25</v>
      </c>
      <c r="E35" s="60">
        <f t="shared" si="2"/>
        <v>291789.25</v>
      </c>
      <c r="F35" s="60">
        <f t="shared" si="2"/>
        <v>291789.25</v>
      </c>
      <c r="G35" s="60">
        <f>G36</f>
        <v>-52200</v>
      </c>
    </row>
    <row r="36" spans="1:8" ht="14.25" customHeight="1" x14ac:dyDescent="0.25">
      <c r="A36" s="63" t="s">
        <v>242</v>
      </c>
      <c r="B36" s="60">
        <v>100200</v>
      </c>
      <c r="C36" s="60">
        <v>243879.25</v>
      </c>
      <c r="D36" s="60">
        <v>343989.25</v>
      </c>
      <c r="E36" s="151">
        <v>291789.25</v>
      </c>
      <c r="F36" s="151">
        <v>291789.25</v>
      </c>
      <c r="G36" s="60">
        <f>E36-D36</f>
        <v>-52200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7121400</v>
      </c>
      <c r="C41" s="61">
        <f t="shared" ref="C41:E41" si="4">SUM(C9,C10,C11,C12,C13,C14,C15,C16,C28,C34,C35,C37)</f>
        <v>678879.25</v>
      </c>
      <c r="D41" s="61">
        <f t="shared" si="4"/>
        <v>7800189.25</v>
      </c>
      <c r="E41" s="61">
        <f t="shared" si="4"/>
        <v>7632185.7300000004</v>
      </c>
      <c r="F41" s="61">
        <f>SUM(F9,F10,F11,F12,F13,F14,F15,F16,F28,F34,F35,F37)</f>
        <v>7632185.7300000004</v>
      </c>
      <c r="G41" s="61">
        <f>SUM(G9,G10,G11,G12,G13,G14,G15,G16,G28,G34,G35,G37)</f>
        <v>-168003.52000000002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52000</v>
      </c>
      <c r="C67" s="61">
        <f t="shared" ref="C67:G67" si="8">C68</f>
        <v>404611.26</v>
      </c>
      <c r="D67" s="61">
        <f t="shared" si="8"/>
        <v>456611.26</v>
      </c>
      <c r="E67" s="61">
        <f t="shared" si="8"/>
        <v>5696.68</v>
      </c>
      <c r="F67" s="61">
        <f t="shared" si="8"/>
        <v>5696.68</v>
      </c>
      <c r="G67" s="61">
        <f t="shared" si="8"/>
        <v>-450914.58</v>
      </c>
    </row>
    <row r="68" spans="1:7" x14ac:dyDescent="0.25">
      <c r="A68" s="53" t="s">
        <v>269</v>
      </c>
      <c r="B68" s="60">
        <v>52000</v>
      </c>
      <c r="C68" s="60">
        <v>404611.26</v>
      </c>
      <c r="D68" s="60">
        <v>456611.26</v>
      </c>
      <c r="E68" s="60">
        <v>5696.68</v>
      </c>
      <c r="F68" s="60">
        <v>5696.68</v>
      </c>
      <c r="G68" s="60">
        <f>E68-D68</f>
        <v>-450914.58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7173400</v>
      </c>
      <c r="C70" s="61">
        <f t="shared" ref="C70:G70" si="9">C41+C65+C67</f>
        <v>1083490.51</v>
      </c>
      <c r="D70" s="61">
        <f t="shared" si="9"/>
        <v>8256800.5099999998</v>
      </c>
      <c r="E70" s="61">
        <f t="shared" si="9"/>
        <v>7637882.4100000001</v>
      </c>
      <c r="F70" s="61">
        <f t="shared" si="9"/>
        <v>7637882.4100000001</v>
      </c>
      <c r="G70" s="61">
        <f t="shared" si="9"/>
        <v>-618918.10000000009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135000</v>
      </c>
      <c r="Q6" s="18">
        <f>'Formato 5'!C12</f>
        <v>115000</v>
      </c>
      <c r="R6" s="18">
        <f>'Formato 5'!D12</f>
        <v>250000</v>
      </c>
      <c r="S6" s="18">
        <f>'Formato 5'!E12</f>
        <v>213826.4</v>
      </c>
      <c r="T6" s="18">
        <f>'Formato 5'!F12</f>
        <v>213826.4</v>
      </c>
      <c r="U6" s="18">
        <f>'Formato 5'!G12</f>
        <v>-36173.600000000006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286200</v>
      </c>
      <c r="Q9" s="18">
        <f>'Formato 5'!C15</f>
        <v>20000</v>
      </c>
      <c r="R9" s="18">
        <f>'Formato 5'!D15</f>
        <v>306200</v>
      </c>
      <c r="S9" s="18">
        <f>'Formato 5'!E15</f>
        <v>226570.08</v>
      </c>
      <c r="T9" s="18">
        <f>'Formato 5'!F15</f>
        <v>226570.08</v>
      </c>
      <c r="U9" s="18">
        <f>'Formato 5'!G15</f>
        <v>-79629.920000000013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6600000</v>
      </c>
      <c r="Q28" s="18">
        <f>'Formato 5'!C34</f>
        <v>300000</v>
      </c>
      <c r="R28" s="18">
        <f>'Formato 5'!D34</f>
        <v>6900000</v>
      </c>
      <c r="S28" s="18">
        <f>'Formato 5'!E34</f>
        <v>6900000</v>
      </c>
      <c r="T28" s="18">
        <f>'Formato 5'!F34</f>
        <v>6900000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100200</v>
      </c>
      <c r="Q29" s="18">
        <f>'Formato 5'!C35</f>
        <v>243879.25</v>
      </c>
      <c r="R29" s="18">
        <f>'Formato 5'!D35</f>
        <v>343989.25</v>
      </c>
      <c r="S29" s="18">
        <f>'Formato 5'!E35</f>
        <v>291789.25</v>
      </c>
      <c r="T29" s="18">
        <f>'Formato 5'!F35</f>
        <v>291789.25</v>
      </c>
      <c r="U29" s="18">
        <f>'Formato 5'!G35</f>
        <v>-52200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100200</v>
      </c>
      <c r="Q30" s="18">
        <f>'Formato 5'!C36</f>
        <v>243879.25</v>
      </c>
      <c r="R30" s="18">
        <f>'Formato 5'!D36</f>
        <v>343989.25</v>
      </c>
      <c r="S30" s="18">
        <f>'Formato 5'!E36</f>
        <v>291789.25</v>
      </c>
      <c r="T30" s="18">
        <f>'Formato 5'!F36</f>
        <v>291789.25</v>
      </c>
      <c r="U30" s="18">
        <f>'Formato 5'!G36</f>
        <v>-52200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7121400</v>
      </c>
      <c r="Q34">
        <f>'Formato 5'!C41</f>
        <v>678879.25</v>
      </c>
      <c r="R34">
        <f>'Formato 5'!D41</f>
        <v>7800189.25</v>
      </c>
      <c r="S34">
        <f>'Formato 5'!E41</f>
        <v>7632185.7300000004</v>
      </c>
      <c r="T34">
        <f>'Formato 5'!F41</f>
        <v>7632185.7300000004</v>
      </c>
      <c r="U34">
        <f>'Formato 5'!G41</f>
        <v>-168003.52000000002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52000</v>
      </c>
      <c r="Q57">
        <f>'Formato 5'!C67</f>
        <v>404611.26</v>
      </c>
      <c r="R57">
        <f>'Formato 5'!D67</f>
        <v>456611.26</v>
      </c>
      <c r="S57">
        <f>'Formato 5'!E67</f>
        <v>5696.68</v>
      </c>
      <c r="T57">
        <f>'Formato 5'!F67</f>
        <v>5696.68</v>
      </c>
      <c r="U57">
        <f>'Formato 5'!G67</f>
        <v>-450914.58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52000</v>
      </c>
      <c r="Q58">
        <f>'Formato 5'!C68</f>
        <v>404611.26</v>
      </c>
      <c r="R58">
        <f>'Formato 5'!D68</f>
        <v>456611.26</v>
      </c>
      <c r="S58">
        <f>'Formato 5'!E68</f>
        <v>5696.68</v>
      </c>
      <c r="T58">
        <f>'Formato 5'!F68</f>
        <v>5696.68</v>
      </c>
      <c r="U58">
        <f>'Formato 5'!G68</f>
        <v>-450914.58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40" zoomScale="85" zoomScaleNormal="85" zoomScalePageLayoutView="90" workbookViewId="0">
      <selection activeCell="F52" sqref="F52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5" t="s">
        <v>3277</v>
      </c>
      <c r="B1" s="174"/>
      <c r="C1" s="174"/>
      <c r="D1" s="174"/>
      <c r="E1" s="174"/>
      <c r="F1" s="174"/>
      <c r="G1" s="174"/>
    </row>
    <row r="2" spans="1:7" ht="14.25" x14ac:dyDescent="0.45">
      <c r="A2" s="178" t="str">
        <f>ENTE_PUBLICO_A</f>
        <v>Sistema Para el Desarrollo Integral de La Familia del Municipio de Cd. Manuel Doblado, Gto, Gobierno del Estado de Guanajuato (a)</v>
      </c>
      <c r="B2" s="178"/>
      <c r="C2" s="178"/>
      <c r="D2" s="178"/>
      <c r="E2" s="178"/>
      <c r="F2" s="178"/>
      <c r="G2" s="178"/>
    </row>
    <row r="3" spans="1:7" x14ac:dyDescent="0.25">
      <c r="A3" s="179" t="s">
        <v>277</v>
      </c>
      <c r="B3" s="179"/>
      <c r="C3" s="179"/>
      <c r="D3" s="179"/>
      <c r="E3" s="179"/>
      <c r="F3" s="179"/>
      <c r="G3" s="179"/>
    </row>
    <row r="4" spans="1:7" x14ac:dyDescent="0.25">
      <c r="A4" s="179" t="s">
        <v>278</v>
      </c>
      <c r="B4" s="179"/>
      <c r="C4" s="179"/>
      <c r="D4" s="179"/>
      <c r="E4" s="179"/>
      <c r="F4" s="179"/>
      <c r="G4" s="179"/>
    </row>
    <row r="5" spans="1:7" ht="14.25" x14ac:dyDescent="0.45">
      <c r="A5" s="180" t="str">
        <f>TRIMESTRE</f>
        <v>Del 1 de enero al 30 de marzo de 2019 (b)</v>
      </c>
      <c r="B5" s="180"/>
      <c r="C5" s="180"/>
      <c r="D5" s="180"/>
      <c r="E5" s="180"/>
      <c r="F5" s="180"/>
      <c r="G5" s="180"/>
    </row>
    <row r="6" spans="1:7" ht="14.25" x14ac:dyDescent="0.45">
      <c r="A6" s="172" t="s">
        <v>118</v>
      </c>
      <c r="B6" s="172"/>
      <c r="C6" s="172"/>
      <c r="D6" s="172"/>
      <c r="E6" s="172"/>
      <c r="F6" s="172"/>
      <c r="G6" s="172"/>
    </row>
    <row r="7" spans="1:7" ht="15" customHeight="1" x14ac:dyDescent="0.25">
      <c r="A7" s="176" t="s">
        <v>0</v>
      </c>
      <c r="B7" s="176" t="s">
        <v>279</v>
      </c>
      <c r="C7" s="176"/>
      <c r="D7" s="176"/>
      <c r="E7" s="176"/>
      <c r="F7" s="176"/>
      <c r="G7" s="177" t="s">
        <v>280</v>
      </c>
    </row>
    <row r="8" spans="1:7" ht="30" x14ac:dyDescent="0.25">
      <c r="A8" s="17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6"/>
    </row>
    <row r="9" spans="1:7" ht="14.25" x14ac:dyDescent="0.45">
      <c r="A9" s="82" t="s">
        <v>285</v>
      </c>
      <c r="B9" s="79">
        <f>SUM(B10,B18,B28,B38,B48,B58,B62,B71,B75)</f>
        <v>7173400</v>
      </c>
      <c r="C9" s="79">
        <f>SUM(C10,C18,C28,C38,C48,C58,C62,C71,C75)</f>
        <v>1083400.5000000002</v>
      </c>
      <c r="D9" s="79">
        <f t="shared" ref="D9:G9" si="0">SUM(D10,D18,D28,D38,D48,D58,D62,D71,D75)</f>
        <v>8256800.5</v>
      </c>
      <c r="E9" s="79">
        <f t="shared" si="0"/>
        <v>7641421.6499999994</v>
      </c>
      <c r="F9" s="79">
        <f t="shared" si="0"/>
        <v>7641421.6099999994</v>
      </c>
      <c r="G9" s="79">
        <f t="shared" si="0"/>
        <v>615378.84999999974</v>
      </c>
    </row>
    <row r="10" spans="1:7" ht="14.25" x14ac:dyDescent="0.45">
      <c r="A10" s="83" t="s">
        <v>286</v>
      </c>
      <c r="B10" s="80">
        <f>SUM(B11:B17)</f>
        <v>5898284.2300000004</v>
      </c>
      <c r="C10" s="80">
        <f>SUM(C11:C17)</f>
        <v>32208.690000000293</v>
      </c>
      <c r="D10" s="80">
        <f t="shared" ref="D10:F10" si="1">SUM(D11:D17)</f>
        <v>5930492.9199999999</v>
      </c>
      <c r="E10" s="80">
        <f t="shared" si="1"/>
        <v>5845938.5799999991</v>
      </c>
      <c r="F10" s="80">
        <f t="shared" si="1"/>
        <v>5845938.5799999991</v>
      </c>
      <c r="G10" s="80">
        <f>SUM(G11:G17)</f>
        <v>84554.339999999735</v>
      </c>
    </row>
    <row r="11" spans="1:7" x14ac:dyDescent="0.25">
      <c r="A11" s="84" t="s">
        <v>287</v>
      </c>
      <c r="B11" s="80">
        <v>4597627.1399999997</v>
      </c>
      <c r="C11" s="80">
        <f>D11-B11</f>
        <v>-748865.73999999976</v>
      </c>
      <c r="D11" s="80">
        <v>3848761.4</v>
      </c>
      <c r="E11" s="80">
        <v>4548572.7</v>
      </c>
      <c r="F11" s="80">
        <v>4548572.7</v>
      </c>
      <c r="G11" s="80">
        <f>D11-E11</f>
        <v>-699811.30000000028</v>
      </c>
    </row>
    <row r="12" spans="1:7" x14ac:dyDescent="0.25">
      <c r="A12" s="84" t="s">
        <v>288</v>
      </c>
      <c r="B12" s="80">
        <v>200000</v>
      </c>
      <c r="C12" s="80">
        <f>D12-B12</f>
        <v>-160000</v>
      </c>
      <c r="D12" s="80">
        <v>40000</v>
      </c>
      <c r="E12" s="80">
        <v>22409.35</v>
      </c>
      <c r="F12" s="80">
        <v>22409.35</v>
      </c>
      <c r="G12" s="80">
        <f t="shared" ref="G12:G17" si="2">D12-E12</f>
        <v>17590.650000000001</v>
      </c>
    </row>
    <row r="13" spans="1:7" ht="14.25" x14ac:dyDescent="0.45">
      <c r="A13" s="84" t="s">
        <v>289</v>
      </c>
      <c r="B13" s="80">
        <v>128653.48</v>
      </c>
      <c r="C13" s="80">
        <f t="shared" ref="C13:C17" si="3">D13-B13</f>
        <v>843431.48</v>
      </c>
      <c r="D13" s="80">
        <v>972084.96</v>
      </c>
      <c r="E13" s="80">
        <v>298535.34999999998</v>
      </c>
      <c r="F13" s="80">
        <v>298535.34999999998</v>
      </c>
      <c r="G13" s="80">
        <f t="shared" si="2"/>
        <v>673549.61</v>
      </c>
    </row>
    <row r="14" spans="1:7" ht="14.25" x14ac:dyDescent="0.45">
      <c r="A14" s="84" t="s">
        <v>290</v>
      </c>
      <c r="B14" s="80">
        <v>235000</v>
      </c>
      <c r="C14" s="80">
        <f t="shared" si="3"/>
        <v>0</v>
      </c>
      <c r="D14" s="80">
        <v>235000</v>
      </c>
      <c r="E14" s="80">
        <v>148445.39000000001</v>
      </c>
      <c r="F14" s="80">
        <v>148445.39000000001</v>
      </c>
      <c r="G14" s="80">
        <f t="shared" si="2"/>
        <v>86554.609999999986</v>
      </c>
    </row>
    <row r="15" spans="1:7" x14ac:dyDescent="0.25">
      <c r="A15" s="84" t="s">
        <v>291</v>
      </c>
      <c r="B15" s="80">
        <v>737003.61</v>
      </c>
      <c r="C15" s="80">
        <f t="shared" si="3"/>
        <v>97642.95000000007</v>
      </c>
      <c r="D15" s="80">
        <v>834646.56</v>
      </c>
      <c r="E15" s="80">
        <v>827975.79</v>
      </c>
      <c r="F15" s="80">
        <v>827975.79</v>
      </c>
      <c r="G15" s="80">
        <f t="shared" si="2"/>
        <v>6670.7700000000186</v>
      </c>
    </row>
    <row r="16" spans="1:7" ht="14.25" x14ac:dyDescent="0.45">
      <c r="A16" s="84" t="s">
        <v>292</v>
      </c>
      <c r="B16" s="80">
        <v>0</v>
      </c>
      <c r="C16" s="80">
        <f t="shared" si="3"/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f t="shared" si="3"/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473000</v>
      </c>
      <c r="C18" s="80">
        <f t="shared" ref="C18:F18" si="4">SUM(C19:C27)</f>
        <v>446434.25</v>
      </c>
      <c r="D18" s="80">
        <f t="shared" si="4"/>
        <v>919434.25</v>
      </c>
      <c r="E18" s="80">
        <f t="shared" si="4"/>
        <v>652015.23</v>
      </c>
      <c r="F18" s="80">
        <f t="shared" si="4"/>
        <v>652015.23</v>
      </c>
      <c r="G18" s="80">
        <f>SUM(G19:G27)</f>
        <v>267419.02</v>
      </c>
    </row>
    <row r="19" spans="1:7" x14ac:dyDescent="0.25">
      <c r="A19" s="84" t="s">
        <v>295</v>
      </c>
      <c r="B19" s="80">
        <v>50000</v>
      </c>
      <c r="C19" s="80">
        <f>D19-B19</f>
        <v>6000</v>
      </c>
      <c r="D19" s="80">
        <v>56000</v>
      </c>
      <c r="E19" s="80">
        <v>63703.24</v>
      </c>
      <c r="F19" s="80">
        <v>63703.24</v>
      </c>
      <c r="G19" s="80">
        <f>D19-E19</f>
        <v>-7703.239999999998</v>
      </c>
    </row>
    <row r="20" spans="1:7" ht="14.25" x14ac:dyDescent="0.45">
      <c r="A20" s="84" t="s">
        <v>296</v>
      </c>
      <c r="B20" s="80">
        <v>48000</v>
      </c>
      <c r="C20" s="80">
        <f t="shared" ref="C20:C27" si="5">D20-B20</f>
        <v>278664.25</v>
      </c>
      <c r="D20" s="80">
        <v>326664.25</v>
      </c>
      <c r="E20" s="80">
        <v>43896.62</v>
      </c>
      <c r="F20" s="80">
        <v>43896.62</v>
      </c>
      <c r="G20" s="80">
        <f t="shared" ref="G20:G27" si="6">D20-E20</f>
        <v>282767.63</v>
      </c>
    </row>
    <row r="21" spans="1:7" x14ac:dyDescent="0.25">
      <c r="A21" s="84" t="s">
        <v>297</v>
      </c>
      <c r="B21" s="80">
        <v>0</v>
      </c>
      <c r="C21" s="80">
        <f t="shared" si="5"/>
        <v>0</v>
      </c>
      <c r="D21" s="80">
        <v>0</v>
      </c>
      <c r="E21" s="80">
        <v>0</v>
      </c>
      <c r="F21" s="80">
        <v>0</v>
      </c>
      <c r="G21" s="80">
        <f t="shared" si="6"/>
        <v>0</v>
      </c>
    </row>
    <row r="22" spans="1:7" x14ac:dyDescent="0.25">
      <c r="A22" s="84" t="s">
        <v>298</v>
      </c>
      <c r="B22" s="80">
        <v>102000</v>
      </c>
      <c r="C22" s="80">
        <f t="shared" si="5"/>
        <v>36770</v>
      </c>
      <c r="D22" s="80">
        <v>138770</v>
      </c>
      <c r="E22" s="80">
        <v>126144.89</v>
      </c>
      <c r="F22" s="80">
        <v>126144.89</v>
      </c>
      <c r="G22" s="80">
        <f t="shared" si="6"/>
        <v>12625.11</v>
      </c>
    </row>
    <row r="23" spans="1:7" x14ac:dyDescent="0.25">
      <c r="A23" s="84" t="s">
        <v>299</v>
      </c>
      <c r="B23" s="80">
        <v>7000</v>
      </c>
      <c r="C23" s="80">
        <f t="shared" si="5"/>
        <v>0</v>
      </c>
      <c r="D23" s="80">
        <v>7000</v>
      </c>
      <c r="E23" s="80">
        <v>901.43</v>
      </c>
      <c r="F23" s="80">
        <v>901.43</v>
      </c>
      <c r="G23" s="80">
        <f t="shared" si="6"/>
        <v>6098.57</v>
      </c>
    </row>
    <row r="24" spans="1:7" ht="14.25" x14ac:dyDescent="0.45">
      <c r="A24" s="84" t="s">
        <v>300</v>
      </c>
      <c r="B24" s="80">
        <v>205000</v>
      </c>
      <c r="C24" s="80">
        <f t="shared" si="5"/>
        <v>117000</v>
      </c>
      <c r="D24" s="80">
        <v>322000</v>
      </c>
      <c r="E24" s="80">
        <v>338516.75</v>
      </c>
      <c r="F24" s="80">
        <v>338516.75</v>
      </c>
      <c r="G24" s="80">
        <f t="shared" si="6"/>
        <v>-16516.75</v>
      </c>
    </row>
    <row r="25" spans="1:7" x14ac:dyDescent="0.25">
      <c r="A25" s="84" t="s">
        <v>301</v>
      </c>
      <c r="B25" s="80">
        <v>9000</v>
      </c>
      <c r="C25" s="80">
        <f t="shared" si="5"/>
        <v>5000</v>
      </c>
      <c r="D25" s="80">
        <v>14000</v>
      </c>
      <c r="E25" s="80">
        <v>9442.4</v>
      </c>
      <c r="F25" s="80">
        <v>9442.4</v>
      </c>
      <c r="G25" s="80">
        <f t="shared" si="6"/>
        <v>4557.6000000000004</v>
      </c>
    </row>
    <row r="26" spans="1:7" ht="14.25" x14ac:dyDescent="0.45">
      <c r="A26" s="84" t="s">
        <v>302</v>
      </c>
      <c r="B26" s="80">
        <v>0</v>
      </c>
      <c r="C26" s="80">
        <f t="shared" si="5"/>
        <v>0</v>
      </c>
      <c r="D26" s="80">
        <v>0</v>
      </c>
      <c r="E26" s="80">
        <v>0</v>
      </c>
      <c r="F26" s="80">
        <v>0</v>
      </c>
      <c r="G26" s="80">
        <f t="shared" si="6"/>
        <v>0</v>
      </c>
    </row>
    <row r="27" spans="1:7" ht="14.25" x14ac:dyDescent="0.45">
      <c r="A27" s="84" t="s">
        <v>303</v>
      </c>
      <c r="B27" s="80">
        <v>52000</v>
      </c>
      <c r="C27" s="80">
        <f t="shared" si="5"/>
        <v>3000</v>
      </c>
      <c r="D27" s="80">
        <v>55000</v>
      </c>
      <c r="E27" s="80">
        <v>69409.899999999994</v>
      </c>
      <c r="F27" s="80">
        <v>69409.899999999994</v>
      </c>
      <c r="G27" s="80">
        <f t="shared" si="6"/>
        <v>-14409.899999999994</v>
      </c>
    </row>
    <row r="28" spans="1:7" ht="14.25" x14ac:dyDescent="0.45">
      <c r="A28" s="83" t="s">
        <v>304</v>
      </c>
      <c r="B28" s="80">
        <f>SUM(B29:B37)</f>
        <v>512791.77</v>
      </c>
      <c r="C28" s="80">
        <f t="shared" ref="C28:G28" si="7">SUM(C29:C37)</f>
        <v>581757.55999999994</v>
      </c>
      <c r="D28" s="80">
        <f t="shared" si="7"/>
        <v>1094549.33</v>
      </c>
      <c r="E28" s="80">
        <f t="shared" si="7"/>
        <v>994716.15</v>
      </c>
      <c r="F28" s="80">
        <f t="shared" si="7"/>
        <v>994716.15</v>
      </c>
      <c r="G28" s="80">
        <f t="shared" si="7"/>
        <v>99833.179999999978</v>
      </c>
    </row>
    <row r="29" spans="1:7" x14ac:dyDescent="0.25">
      <c r="A29" s="84" t="s">
        <v>305</v>
      </c>
      <c r="B29" s="80">
        <v>72991.460000000006</v>
      </c>
      <c r="C29" s="80">
        <f>D29-B29</f>
        <v>38256.539999999994</v>
      </c>
      <c r="D29" s="80">
        <v>111248</v>
      </c>
      <c r="E29" s="80">
        <v>96363.01</v>
      </c>
      <c r="F29" s="80">
        <v>96363.01</v>
      </c>
      <c r="G29" s="80">
        <f>D29-E29</f>
        <v>14884.990000000005</v>
      </c>
    </row>
    <row r="30" spans="1:7" x14ac:dyDescent="0.25">
      <c r="A30" s="84" t="s">
        <v>306</v>
      </c>
      <c r="B30" s="80">
        <v>48000</v>
      </c>
      <c r="C30" s="80">
        <f t="shared" ref="C30:C37" si="8">D30-B30</f>
        <v>-2000</v>
      </c>
      <c r="D30" s="80">
        <v>46000</v>
      </c>
      <c r="E30" s="80">
        <v>46000</v>
      </c>
      <c r="F30" s="80">
        <v>46000</v>
      </c>
      <c r="G30" s="80">
        <f t="shared" ref="G30:G37" si="9">D30-E30</f>
        <v>0</v>
      </c>
    </row>
    <row r="31" spans="1:7" x14ac:dyDescent="0.25">
      <c r="A31" s="84" t="s">
        <v>307</v>
      </c>
      <c r="B31" s="80">
        <v>0</v>
      </c>
      <c r="C31" s="80">
        <f t="shared" si="8"/>
        <v>110000</v>
      </c>
      <c r="D31" s="80">
        <v>110000</v>
      </c>
      <c r="E31" s="80">
        <v>71089.440000000002</v>
      </c>
      <c r="F31" s="80">
        <v>71089.440000000002</v>
      </c>
      <c r="G31" s="80">
        <f t="shared" si="9"/>
        <v>38910.559999999998</v>
      </c>
    </row>
    <row r="32" spans="1:7" x14ac:dyDescent="0.25">
      <c r="A32" s="84" t="s">
        <v>308</v>
      </c>
      <c r="B32" s="80">
        <v>34327.75</v>
      </c>
      <c r="C32" s="80">
        <f t="shared" si="8"/>
        <v>-25087.75</v>
      </c>
      <c r="D32" s="80">
        <v>9240</v>
      </c>
      <c r="E32" s="80">
        <v>6243.12</v>
      </c>
      <c r="F32" s="80">
        <v>6243.12</v>
      </c>
      <c r="G32" s="80">
        <f t="shared" si="9"/>
        <v>2996.88</v>
      </c>
    </row>
    <row r="33" spans="1:7" x14ac:dyDescent="0.25">
      <c r="A33" s="84" t="s">
        <v>309</v>
      </c>
      <c r="B33" s="80">
        <v>52800</v>
      </c>
      <c r="C33" s="80">
        <f t="shared" si="8"/>
        <v>155737.31</v>
      </c>
      <c r="D33" s="80">
        <v>208537.31</v>
      </c>
      <c r="E33" s="80">
        <v>180146.98</v>
      </c>
      <c r="F33" s="80">
        <v>180146.98</v>
      </c>
      <c r="G33" s="80">
        <f t="shared" si="9"/>
        <v>28390.329999999987</v>
      </c>
    </row>
    <row r="34" spans="1:7" x14ac:dyDescent="0.25">
      <c r="A34" s="84" t="s">
        <v>310</v>
      </c>
      <c r="B34" s="80">
        <v>15000</v>
      </c>
      <c r="C34" s="80">
        <f t="shared" si="8"/>
        <v>-15000</v>
      </c>
      <c r="D34" s="80">
        <v>0</v>
      </c>
      <c r="E34" s="80">
        <v>15926.8</v>
      </c>
      <c r="F34" s="80">
        <v>15926.8</v>
      </c>
      <c r="G34" s="80">
        <f t="shared" si="9"/>
        <v>-15926.8</v>
      </c>
    </row>
    <row r="35" spans="1:7" x14ac:dyDescent="0.25">
      <c r="A35" s="84" t="s">
        <v>311</v>
      </c>
      <c r="B35" s="80">
        <v>9500</v>
      </c>
      <c r="C35" s="80">
        <f t="shared" si="8"/>
        <v>0</v>
      </c>
      <c r="D35" s="80">
        <v>9500</v>
      </c>
      <c r="E35" s="80">
        <v>5912</v>
      </c>
      <c r="F35" s="80">
        <v>5912</v>
      </c>
      <c r="G35" s="80">
        <f t="shared" si="9"/>
        <v>3588</v>
      </c>
    </row>
    <row r="36" spans="1:7" x14ac:dyDescent="0.25">
      <c r="A36" s="84" t="s">
        <v>312</v>
      </c>
      <c r="B36" s="80">
        <v>189000</v>
      </c>
      <c r="C36" s="80">
        <f t="shared" si="8"/>
        <v>270000</v>
      </c>
      <c r="D36" s="80">
        <v>459000</v>
      </c>
      <c r="E36" s="80">
        <v>525666.23</v>
      </c>
      <c r="F36" s="80">
        <v>525666.23</v>
      </c>
      <c r="G36" s="80">
        <f t="shared" si="9"/>
        <v>-66666.229999999981</v>
      </c>
    </row>
    <row r="37" spans="1:7" x14ac:dyDescent="0.25">
      <c r="A37" s="84" t="s">
        <v>313</v>
      </c>
      <c r="B37" s="80">
        <v>91172.56</v>
      </c>
      <c r="C37" s="80">
        <f t="shared" si="8"/>
        <v>49851.459999999992</v>
      </c>
      <c r="D37" s="80">
        <v>141024.01999999999</v>
      </c>
      <c r="E37" s="80">
        <v>47368.57</v>
      </c>
      <c r="F37" s="80">
        <v>47368.57</v>
      </c>
      <c r="G37" s="80">
        <f t="shared" si="9"/>
        <v>93655.449999999983</v>
      </c>
    </row>
    <row r="38" spans="1:7" x14ac:dyDescent="0.25">
      <c r="A38" s="83" t="s">
        <v>314</v>
      </c>
      <c r="B38" s="80">
        <f>SUM(B39:B47)</f>
        <v>15000</v>
      </c>
      <c r="C38" s="80">
        <f t="shared" ref="C38:G38" si="10">SUM(C39:C47)</f>
        <v>3000</v>
      </c>
      <c r="D38" s="80">
        <f t="shared" si="10"/>
        <v>18000</v>
      </c>
      <c r="E38" s="80">
        <f t="shared" si="10"/>
        <v>19861.45</v>
      </c>
      <c r="F38" s="80">
        <f t="shared" si="10"/>
        <v>19861.45</v>
      </c>
      <c r="G38" s="80">
        <f t="shared" si="10"/>
        <v>-1861.4500000000007</v>
      </c>
    </row>
    <row r="39" spans="1:7" x14ac:dyDescent="0.25">
      <c r="A39" s="84" t="s">
        <v>315</v>
      </c>
      <c r="B39" s="80">
        <v>0</v>
      </c>
      <c r="C39" s="80">
        <f>D39-B39</f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f t="shared" ref="C40:C47" si="11">D40-B40</f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f t="shared" si="11"/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15000</v>
      </c>
      <c r="C42" s="80">
        <f t="shared" si="11"/>
        <v>3000</v>
      </c>
      <c r="D42" s="80">
        <v>18000</v>
      </c>
      <c r="E42" s="80">
        <v>19861.45</v>
      </c>
      <c r="F42" s="80">
        <v>19861.45</v>
      </c>
      <c r="G42" s="80">
        <f>D42-E42</f>
        <v>-1861.4500000000007</v>
      </c>
    </row>
    <row r="43" spans="1:7" x14ac:dyDescent="0.25">
      <c r="A43" s="84" t="s">
        <v>319</v>
      </c>
      <c r="B43" s="80">
        <v>0</v>
      </c>
      <c r="C43" s="80">
        <f t="shared" si="11"/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>
        <v>0</v>
      </c>
      <c r="C44" s="80">
        <f t="shared" si="11"/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f t="shared" si="11"/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0</v>
      </c>
      <c r="C46" s="80">
        <f t="shared" si="11"/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>
        <v>0</v>
      </c>
      <c r="C47" s="80">
        <f t="shared" si="11"/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18500</v>
      </c>
      <c r="C48" s="80">
        <f t="shared" ref="C48:D48" si="12">SUM(C49:C57)</f>
        <v>20000</v>
      </c>
      <c r="D48" s="80">
        <f t="shared" si="12"/>
        <v>38500</v>
      </c>
      <c r="E48" s="80">
        <f>E49+E51</f>
        <v>128890.24000000001</v>
      </c>
      <c r="F48" s="80">
        <f>F49+F51</f>
        <v>128890.2</v>
      </c>
      <c r="G48" s="80">
        <f>D48-E48</f>
        <v>-90390.24</v>
      </c>
    </row>
    <row r="49" spans="1:7" x14ac:dyDescent="0.25">
      <c r="A49" s="84" t="s">
        <v>325</v>
      </c>
      <c r="B49" s="80">
        <v>5000</v>
      </c>
      <c r="C49" s="80">
        <f>D49-B49</f>
        <v>20000</v>
      </c>
      <c r="D49" s="80">
        <v>25000</v>
      </c>
      <c r="E49" s="80">
        <v>118409.24</v>
      </c>
      <c r="F49" s="80">
        <v>118409.2</v>
      </c>
      <c r="G49" s="80">
        <f>D49-E49</f>
        <v>-93409.24</v>
      </c>
    </row>
    <row r="50" spans="1:7" x14ac:dyDescent="0.25">
      <c r="A50" s="84" t="s">
        <v>326</v>
      </c>
      <c r="B50" s="80">
        <v>0</v>
      </c>
      <c r="C50" s="80">
        <f t="shared" ref="C50:C51" si="13">D50-B50</f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13500</v>
      </c>
      <c r="C51" s="80">
        <f t="shared" si="13"/>
        <v>0</v>
      </c>
      <c r="D51" s="80">
        <v>13500</v>
      </c>
      <c r="E51" s="80">
        <v>10481</v>
      </c>
      <c r="F51" s="80">
        <v>10481</v>
      </c>
      <c r="G51" s="80">
        <f>D51-E51</f>
        <v>3019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4">SUM(C59:C61)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4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5">SUM(C63:C67,C69:C70)</f>
        <v>0</v>
      </c>
      <c r="D62" s="80">
        <f t="shared" si="15"/>
        <v>0</v>
      </c>
      <c r="E62" s="80">
        <f t="shared" si="15"/>
        <v>0</v>
      </c>
      <c r="F62" s="80">
        <f t="shared" si="15"/>
        <v>0</v>
      </c>
      <c r="G62" s="80">
        <f t="shared" si="15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 x14ac:dyDescent="0.25">
      <c r="A75" s="83" t="s">
        <v>351</v>
      </c>
      <c r="B75" s="80">
        <f>SUM(B76:B82)</f>
        <v>255824</v>
      </c>
      <c r="C75" s="80">
        <f t="shared" ref="C75:F75" si="17">SUM(C76:C82)</f>
        <v>0</v>
      </c>
      <c r="D75" s="80">
        <f t="shared" si="17"/>
        <v>255824</v>
      </c>
      <c r="E75" s="80">
        <f t="shared" si="17"/>
        <v>0</v>
      </c>
      <c r="F75" s="80">
        <f t="shared" si="17"/>
        <v>0</v>
      </c>
      <c r="G75" s="80">
        <v>255824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>
        <v>255824</v>
      </c>
      <c r="C82" s="80">
        <v>0</v>
      </c>
      <c r="D82" s="80">
        <v>255824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8">SUM(C85,C93,C103,C113,C123,C133,C137,C146,C150)</f>
        <v>0</v>
      </c>
      <c r="D84" s="79">
        <f t="shared" si="18"/>
        <v>0</v>
      </c>
      <c r="E84" s="79">
        <f t="shared" si="18"/>
        <v>0</v>
      </c>
      <c r="F84" s="79">
        <f t="shared" si="18"/>
        <v>0</v>
      </c>
      <c r="G84" s="79">
        <f t="shared" si="1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9">SUM(C86:C92)</f>
        <v>0</v>
      </c>
      <c r="D85" s="80">
        <f t="shared" si="19"/>
        <v>0</v>
      </c>
      <c r="E85" s="80">
        <f t="shared" si="19"/>
        <v>0</v>
      </c>
      <c r="F85" s="80">
        <f t="shared" si="19"/>
        <v>0</v>
      </c>
      <c r="G85" s="80">
        <f t="shared" si="19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20">SUM(C94:C102)</f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1">SUM(D104:D112)</f>
        <v>0</v>
      </c>
      <c r="E103" s="80">
        <f t="shared" si="21"/>
        <v>0</v>
      </c>
      <c r="F103" s="80">
        <f t="shared" si="21"/>
        <v>0</v>
      </c>
      <c r="G103" s="80">
        <f t="shared" si="21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2">SUM(C114:C122)</f>
        <v>0</v>
      </c>
      <c r="D113" s="80">
        <f t="shared" si="22"/>
        <v>0</v>
      </c>
      <c r="E113" s="80">
        <f t="shared" si="22"/>
        <v>0</v>
      </c>
      <c r="F113" s="80">
        <f t="shared" si="22"/>
        <v>0</v>
      </c>
      <c r="G113" s="80">
        <f t="shared" si="22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3">SUM(C124:C132)</f>
        <v>0</v>
      </c>
      <c r="D123" s="80">
        <f t="shared" si="23"/>
        <v>0</v>
      </c>
      <c r="E123" s="80">
        <f t="shared" si="23"/>
        <v>0</v>
      </c>
      <c r="F123" s="80">
        <f t="shared" si="23"/>
        <v>0</v>
      </c>
      <c r="G123" s="80">
        <f t="shared" si="23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4">SUM(C134:C136)</f>
        <v>0</v>
      </c>
      <c r="D133" s="80">
        <f t="shared" si="24"/>
        <v>0</v>
      </c>
      <c r="E133" s="80">
        <f t="shared" si="24"/>
        <v>0</v>
      </c>
      <c r="F133" s="80">
        <f t="shared" si="24"/>
        <v>0</v>
      </c>
      <c r="G133" s="80">
        <f t="shared" si="2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5">SUM(C138:C142,C144:C145)</f>
        <v>0</v>
      </c>
      <c r="D137" s="80">
        <f t="shared" si="25"/>
        <v>0</v>
      </c>
      <c r="E137" s="80">
        <f t="shared" si="25"/>
        <v>0</v>
      </c>
      <c r="F137" s="80">
        <f t="shared" si="25"/>
        <v>0</v>
      </c>
      <c r="G137" s="80">
        <f t="shared" si="25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6">SUM(C147:C149)</f>
        <v>0</v>
      </c>
      <c r="D146" s="80">
        <f t="shared" si="26"/>
        <v>0</v>
      </c>
      <c r="E146" s="80">
        <f t="shared" si="26"/>
        <v>0</v>
      </c>
      <c r="F146" s="80">
        <f t="shared" si="26"/>
        <v>0</v>
      </c>
      <c r="G146" s="80">
        <f t="shared" si="26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7">SUM(C151:C157)</f>
        <v>0</v>
      </c>
      <c r="D150" s="80">
        <f t="shared" si="27"/>
        <v>0</v>
      </c>
      <c r="E150" s="80">
        <f t="shared" si="27"/>
        <v>0</v>
      </c>
      <c r="F150" s="80">
        <f t="shared" si="27"/>
        <v>0</v>
      </c>
      <c r="G150" s="80">
        <f t="shared" si="27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7173400</v>
      </c>
      <c r="C159" s="79">
        <f t="shared" ref="C159:G159" si="28">C9+C84</f>
        <v>1083400.5000000002</v>
      </c>
      <c r="D159" s="79">
        <f t="shared" si="28"/>
        <v>8256800.5</v>
      </c>
      <c r="E159" s="79">
        <f t="shared" si="28"/>
        <v>7641421.6499999994</v>
      </c>
      <c r="F159" s="79">
        <f t="shared" si="28"/>
        <v>7641421.6099999994</v>
      </c>
      <c r="G159" s="79">
        <f t="shared" si="28"/>
        <v>615378.84999999974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7173400</v>
      </c>
      <c r="Q2" s="18">
        <f>'Formato 6 a)'!C9</f>
        <v>1083400.5000000002</v>
      </c>
      <c r="R2" s="18">
        <f>'Formato 6 a)'!D9</f>
        <v>8256800.5</v>
      </c>
      <c r="S2" s="18">
        <f>'Formato 6 a)'!E9</f>
        <v>7641421.6499999994</v>
      </c>
      <c r="T2" s="18">
        <f>'Formato 6 a)'!F9</f>
        <v>7641421.6099999994</v>
      </c>
      <c r="U2" s="18">
        <f>'Formato 6 a)'!G9</f>
        <v>615378.84999999974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5898284.2300000004</v>
      </c>
      <c r="Q3" s="18">
        <f>'Formato 6 a)'!C10</f>
        <v>32208.690000000293</v>
      </c>
      <c r="R3" s="18">
        <f>'Formato 6 a)'!D10</f>
        <v>5930492.9199999999</v>
      </c>
      <c r="S3" s="18">
        <f>'Formato 6 a)'!E10</f>
        <v>5845938.5799999991</v>
      </c>
      <c r="T3" s="18">
        <f>'Formato 6 a)'!F10</f>
        <v>5845938.5799999991</v>
      </c>
      <c r="U3" s="18">
        <f>'Formato 6 a)'!G10</f>
        <v>84554.339999999735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4597627.1399999997</v>
      </c>
      <c r="Q4" s="18">
        <f>'Formato 6 a)'!C11</f>
        <v>-748865.73999999976</v>
      </c>
      <c r="R4" s="18">
        <f>'Formato 6 a)'!D11</f>
        <v>3848761.4</v>
      </c>
      <c r="S4" s="18">
        <f>'Formato 6 a)'!E11</f>
        <v>4548572.7</v>
      </c>
      <c r="T4" s="18">
        <f>'Formato 6 a)'!F11</f>
        <v>4548572.7</v>
      </c>
      <c r="U4" s="18">
        <f>'Formato 6 a)'!G11</f>
        <v>-699811.30000000028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200000</v>
      </c>
      <c r="Q5" s="18">
        <f>'Formato 6 a)'!C12</f>
        <v>-160000</v>
      </c>
      <c r="R5" s="18">
        <f>'Formato 6 a)'!D12</f>
        <v>40000</v>
      </c>
      <c r="S5" s="18">
        <f>'Formato 6 a)'!E12</f>
        <v>22409.35</v>
      </c>
      <c r="T5" s="18">
        <f>'Formato 6 a)'!F12</f>
        <v>22409.35</v>
      </c>
      <c r="U5" s="18">
        <f>'Formato 6 a)'!G12</f>
        <v>17590.650000000001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128653.48</v>
      </c>
      <c r="Q6" s="18">
        <f>'Formato 6 a)'!C13</f>
        <v>843431.48</v>
      </c>
      <c r="R6" s="18">
        <f>'Formato 6 a)'!D13</f>
        <v>972084.96</v>
      </c>
      <c r="S6" s="18">
        <f>'Formato 6 a)'!E13</f>
        <v>298535.34999999998</v>
      </c>
      <c r="T6" s="18">
        <f>'Formato 6 a)'!F13</f>
        <v>298535.34999999998</v>
      </c>
      <c r="U6" s="18">
        <f>'Formato 6 a)'!G13</f>
        <v>673549.61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235000</v>
      </c>
      <c r="Q7" s="18">
        <f>'Formato 6 a)'!C14</f>
        <v>0</v>
      </c>
      <c r="R7" s="18">
        <f>'Formato 6 a)'!D14</f>
        <v>235000</v>
      </c>
      <c r="S7" s="18">
        <f>'Formato 6 a)'!E14</f>
        <v>148445.39000000001</v>
      </c>
      <c r="T7" s="18">
        <f>'Formato 6 a)'!F14</f>
        <v>148445.39000000001</v>
      </c>
      <c r="U7" s="18">
        <f>'Formato 6 a)'!G14</f>
        <v>86554.609999999986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737003.61</v>
      </c>
      <c r="Q8" s="18">
        <f>'Formato 6 a)'!C15</f>
        <v>97642.95000000007</v>
      </c>
      <c r="R8" s="18">
        <f>'Formato 6 a)'!D15</f>
        <v>834646.56</v>
      </c>
      <c r="S8" s="18">
        <f>'Formato 6 a)'!E15</f>
        <v>827975.79</v>
      </c>
      <c r="T8" s="18">
        <f>'Formato 6 a)'!F15</f>
        <v>827975.79</v>
      </c>
      <c r="U8" s="18">
        <f>'Formato 6 a)'!G15</f>
        <v>6670.7700000000186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473000</v>
      </c>
      <c r="Q11" s="18">
        <f>'Formato 6 a)'!C18</f>
        <v>446434.25</v>
      </c>
      <c r="R11" s="18">
        <f>'Formato 6 a)'!D18</f>
        <v>919434.25</v>
      </c>
      <c r="S11" s="18">
        <f>'Formato 6 a)'!E18</f>
        <v>652015.23</v>
      </c>
      <c r="T11" s="18">
        <f>'Formato 6 a)'!F18</f>
        <v>652015.23</v>
      </c>
      <c r="U11" s="18">
        <f>'Formato 6 a)'!G18</f>
        <v>267419.02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50000</v>
      </c>
      <c r="Q12" s="18">
        <f>'Formato 6 a)'!C19</f>
        <v>6000</v>
      </c>
      <c r="R12" s="18">
        <f>'Formato 6 a)'!D19</f>
        <v>56000</v>
      </c>
      <c r="S12" s="18">
        <f>'Formato 6 a)'!E19</f>
        <v>63703.24</v>
      </c>
      <c r="T12" s="18">
        <f>'Formato 6 a)'!F19</f>
        <v>63703.24</v>
      </c>
      <c r="U12" s="18">
        <f>'Formato 6 a)'!G19</f>
        <v>-7703.239999999998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48000</v>
      </c>
      <c r="Q13" s="18">
        <f>'Formato 6 a)'!C20</f>
        <v>278664.25</v>
      </c>
      <c r="R13" s="18">
        <f>'Formato 6 a)'!D20</f>
        <v>326664.25</v>
      </c>
      <c r="S13" s="18">
        <f>'Formato 6 a)'!E20</f>
        <v>43896.62</v>
      </c>
      <c r="T13" s="18">
        <f>'Formato 6 a)'!F20</f>
        <v>43896.62</v>
      </c>
      <c r="U13" s="18">
        <f>'Formato 6 a)'!G20</f>
        <v>282767.63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102000</v>
      </c>
      <c r="Q15" s="18">
        <f>'Formato 6 a)'!C22</f>
        <v>36770</v>
      </c>
      <c r="R15" s="18">
        <f>'Formato 6 a)'!D22</f>
        <v>138770</v>
      </c>
      <c r="S15" s="18">
        <f>'Formato 6 a)'!E22</f>
        <v>126144.89</v>
      </c>
      <c r="T15" s="18">
        <f>'Formato 6 a)'!F22</f>
        <v>126144.89</v>
      </c>
      <c r="U15" s="18">
        <f>'Formato 6 a)'!G22</f>
        <v>12625.11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7000</v>
      </c>
      <c r="Q16" s="18">
        <f>'Formato 6 a)'!C23</f>
        <v>0</v>
      </c>
      <c r="R16" s="18">
        <f>'Formato 6 a)'!D23</f>
        <v>7000</v>
      </c>
      <c r="S16" s="18">
        <f>'Formato 6 a)'!E23</f>
        <v>901.43</v>
      </c>
      <c r="T16" s="18">
        <f>'Formato 6 a)'!F23</f>
        <v>901.43</v>
      </c>
      <c r="U16" s="18">
        <f>'Formato 6 a)'!G23</f>
        <v>6098.57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205000</v>
      </c>
      <c r="Q17" s="18">
        <f>'Formato 6 a)'!C24</f>
        <v>117000</v>
      </c>
      <c r="R17" s="18">
        <f>'Formato 6 a)'!D24</f>
        <v>322000</v>
      </c>
      <c r="S17" s="18">
        <f>'Formato 6 a)'!E24</f>
        <v>338516.75</v>
      </c>
      <c r="T17" s="18">
        <f>'Formato 6 a)'!F24</f>
        <v>338516.75</v>
      </c>
      <c r="U17" s="18">
        <f>'Formato 6 a)'!G24</f>
        <v>-16516.75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9000</v>
      </c>
      <c r="Q18" s="18">
        <f>'Formato 6 a)'!C25</f>
        <v>5000</v>
      </c>
      <c r="R18" s="18">
        <f>'Formato 6 a)'!D25</f>
        <v>14000</v>
      </c>
      <c r="S18" s="18">
        <f>'Formato 6 a)'!E25</f>
        <v>9442.4</v>
      </c>
      <c r="T18" s="18">
        <f>'Formato 6 a)'!F25</f>
        <v>9442.4</v>
      </c>
      <c r="U18" s="18">
        <f>'Formato 6 a)'!G25</f>
        <v>4557.6000000000004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52000</v>
      </c>
      <c r="Q20" s="18">
        <f>'Formato 6 a)'!C27</f>
        <v>3000</v>
      </c>
      <c r="R20" s="18">
        <f>'Formato 6 a)'!D27</f>
        <v>55000</v>
      </c>
      <c r="S20" s="18">
        <f>'Formato 6 a)'!E27</f>
        <v>69409.899999999994</v>
      </c>
      <c r="T20" s="18">
        <f>'Formato 6 a)'!F27</f>
        <v>69409.899999999994</v>
      </c>
      <c r="U20" s="18">
        <f>'Formato 6 a)'!G27</f>
        <v>-14409.899999999994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512791.77</v>
      </c>
      <c r="Q21" s="18">
        <f>'Formato 6 a)'!C28</f>
        <v>581757.55999999994</v>
      </c>
      <c r="R21" s="18">
        <f>'Formato 6 a)'!D28</f>
        <v>1094549.33</v>
      </c>
      <c r="S21" s="18">
        <f>'Formato 6 a)'!E28</f>
        <v>994716.15</v>
      </c>
      <c r="T21" s="18">
        <f>'Formato 6 a)'!F28</f>
        <v>994716.15</v>
      </c>
      <c r="U21" s="18">
        <f>'Formato 6 a)'!G28</f>
        <v>99833.179999999978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72991.460000000006</v>
      </c>
      <c r="Q22" s="18">
        <f>'Formato 6 a)'!C29</f>
        <v>38256.539999999994</v>
      </c>
      <c r="R22" s="18">
        <f>'Formato 6 a)'!D29</f>
        <v>111248</v>
      </c>
      <c r="S22" s="18">
        <f>'Formato 6 a)'!E29</f>
        <v>96363.01</v>
      </c>
      <c r="T22" s="18">
        <f>'Formato 6 a)'!F29</f>
        <v>96363.01</v>
      </c>
      <c r="U22" s="18">
        <f>'Formato 6 a)'!G29</f>
        <v>14884.990000000005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48000</v>
      </c>
      <c r="Q23" s="18">
        <f>'Formato 6 a)'!C30</f>
        <v>-2000</v>
      </c>
      <c r="R23" s="18">
        <f>'Formato 6 a)'!D30</f>
        <v>46000</v>
      </c>
      <c r="S23" s="18">
        <f>'Formato 6 a)'!E30</f>
        <v>46000</v>
      </c>
      <c r="T23" s="18">
        <f>'Formato 6 a)'!F30</f>
        <v>46000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110000</v>
      </c>
      <c r="R24" s="18">
        <f>'Formato 6 a)'!D31</f>
        <v>110000</v>
      </c>
      <c r="S24" s="18">
        <f>'Formato 6 a)'!E31</f>
        <v>71089.440000000002</v>
      </c>
      <c r="T24" s="18">
        <f>'Formato 6 a)'!F31</f>
        <v>71089.440000000002</v>
      </c>
      <c r="U24" s="18">
        <f>'Formato 6 a)'!G31</f>
        <v>38910.559999999998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34327.75</v>
      </c>
      <c r="Q25" s="18">
        <f>'Formato 6 a)'!C32</f>
        <v>-25087.75</v>
      </c>
      <c r="R25" s="18">
        <f>'Formato 6 a)'!D32</f>
        <v>9240</v>
      </c>
      <c r="S25" s="18">
        <f>'Formato 6 a)'!E32</f>
        <v>6243.12</v>
      </c>
      <c r="T25" s="18">
        <f>'Formato 6 a)'!F32</f>
        <v>6243.12</v>
      </c>
      <c r="U25" s="18">
        <f>'Formato 6 a)'!G32</f>
        <v>2996.88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52800</v>
      </c>
      <c r="Q26" s="18">
        <f>'Formato 6 a)'!C33</f>
        <v>155737.31</v>
      </c>
      <c r="R26" s="18">
        <f>'Formato 6 a)'!D33</f>
        <v>208537.31</v>
      </c>
      <c r="S26" s="18">
        <f>'Formato 6 a)'!E33</f>
        <v>180146.98</v>
      </c>
      <c r="T26" s="18">
        <f>'Formato 6 a)'!F33</f>
        <v>180146.98</v>
      </c>
      <c r="U26" s="18">
        <f>'Formato 6 a)'!G33</f>
        <v>28390.329999999987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15000</v>
      </c>
      <c r="Q27" s="18">
        <f>'Formato 6 a)'!C34</f>
        <v>-15000</v>
      </c>
      <c r="R27" s="18">
        <f>'Formato 6 a)'!D34</f>
        <v>0</v>
      </c>
      <c r="S27" s="18">
        <f>'Formato 6 a)'!E34</f>
        <v>15926.8</v>
      </c>
      <c r="T27" s="18">
        <f>'Formato 6 a)'!F34</f>
        <v>15926.8</v>
      </c>
      <c r="U27" s="18">
        <f>'Formato 6 a)'!G34</f>
        <v>-15926.8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5912</v>
      </c>
      <c r="T28" s="18">
        <f>'Formato 6 a)'!F35</f>
        <v>5912</v>
      </c>
      <c r="U28" s="18">
        <f>'Formato 6 a)'!G35</f>
        <v>3588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189000</v>
      </c>
      <c r="Q29" s="18">
        <f>'Formato 6 a)'!C36</f>
        <v>270000</v>
      </c>
      <c r="R29" s="18">
        <f>'Formato 6 a)'!D36</f>
        <v>459000</v>
      </c>
      <c r="S29" s="18">
        <f>'Formato 6 a)'!E36</f>
        <v>525666.23</v>
      </c>
      <c r="T29" s="18">
        <f>'Formato 6 a)'!F36</f>
        <v>525666.23</v>
      </c>
      <c r="U29" s="18">
        <f>'Formato 6 a)'!G36</f>
        <v>-66666.229999999981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91172.56</v>
      </c>
      <c r="Q30" s="18">
        <f>'Formato 6 a)'!C37</f>
        <v>49851.459999999992</v>
      </c>
      <c r="R30" s="18">
        <f>'Formato 6 a)'!D37</f>
        <v>141024.01999999999</v>
      </c>
      <c r="S30" s="18">
        <f>'Formato 6 a)'!E37</f>
        <v>47368.57</v>
      </c>
      <c r="T30" s="18">
        <f>'Formato 6 a)'!F37</f>
        <v>47368.57</v>
      </c>
      <c r="U30" s="18">
        <f>'Formato 6 a)'!G37</f>
        <v>93655.449999999983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15000</v>
      </c>
      <c r="Q31" s="18">
        <f>'Formato 6 a)'!C38</f>
        <v>3000</v>
      </c>
      <c r="R31" s="18">
        <f>'Formato 6 a)'!D38</f>
        <v>18000</v>
      </c>
      <c r="S31" s="18">
        <f>'Formato 6 a)'!E38</f>
        <v>19861.45</v>
      </c>
      <c r="T31" s="18">
        <f>'Formato 6 a)'!F38</f>
        <v>19861.45</v>
      </c>
      <c r="U31" s="18">
        <f>'Formato 6 a)'!G38</f>
        <v>-1861.4500000000007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15000</v>
      </c>
      <c r="Q35" s="18">
        <f>'Formato 6 a)'!C42</f>
        <v>3000</v>
      </c>
      <c r="R35" s="18">
        <f>'Formato 6 a)'!D42</f>
        <v>18000</v>
      </c>
      <c r="S35" s="18">
        <f>'Formato 6 a)'!E42</f>
        <v>19861.45</v>
      </c>
      <c r="T35" s="18">
        <f>'Formato 6 a)'!F42</f>
        <v>19861.45</v>
      </c>
      <c r="U35" s="18">
        <f>'Formato 6 a)'!G42</f>
        <v>-1861.4500000000007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18500</v>
      </c>
      <c r="Q41" s="18">
        <f>'Formato 6 a)'!C48</f>
        <v>20000</v>
      </c>
      <c r="R41" s="18">
        <f>'Formato 6 a)'!D48</f>
        <v>38500</v>
      </c>
      <c r="S41" s="18">
        <f>'Formato 6 a)'!E48</f>
        <v>128890.24000000001</v>
      </c>
      <c r="T41" s="18">
        <f>'Formato 6 a)'!F48</f>
        <v>128890.2</v>
      </c>
      <c r="U41" s="18">
        <f>'Formato 6 a)'!G48</f>
        <v>-90390.24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5000</v>
      </c>
      <c r="Q42" s="18">
        <f>'Formato 6 a)'!C49</f>
        <v>20000</v>
      </c>
      <c r="R42" s="18">
        <f>'Formato 6 a)'!D49</f>
        <v>25000</v>
      </c>
      <c r="S42" s="18">
        <f>'Formato 6 a)'!E49</f>
        <v>118409.24</v>
      </c>
      <c r="T42" s="18">
        <f>'Formato 6 a)'!F49</f>
        <v>118409.2</v>
      </c>
      <c r="U42" s="18">
        <f>'Formato 6 a)'!G49</f>
        <v>-93409.24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13500</v>
      </c>
      <c r="Q44" s="18">
        <f>'Formato 6 a)'!C51</f>
        <v>0</v>
      </c>
      <c r="R44" s="18">
        <f>'Formato 6 a)'!D51</f>
        <v>13500</v>
      </c>
      <c r="S44" s="18">
        <f>'Formato 6 a)'!E51</f>
        <v>10481</v>
      </c>
      <c r="T44" s="18">
        <f>'Formato 6 a)'!F51</f>
        <v>10481</v>
      </c>
      <c r="U44" s="18">
        <f>'Formato 6 a)'!G51</f>
        <v>3019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255824</v>
      </c>
      <c r="Q68" s="18">
        <f>'Formato 6 a)'!C75</f>
        <v>0</v>
      </c>
      <c r="R68" s="18">
        <f>'Formato 6 a)'!D75</f>
        <v>255824</v>
      </c>
      <c r="S68" s="18">
        <f>'Formato 6 a)'!E75</f>
        <v>0</v>
      </c>
      <c r="T68" s="18">
        <f>'Formato 6 a)'!F75</f>
        <v>0</v>
      </c>
      <c r="U68" s="18">
        <f>'Formato 6 a)'!G75</f>
        <v>255824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255824</v>
      </c>
      <c r="Q75" s="18">
        <f>'Formato 6 a)'!C82</f>
        <v>0</v>
      </c>
      <c r="R75" s="18">
        <f>'Formato 6 a)'!D82</f>
        <v>255824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7173400</v>
      </c>
      <c r="Q150">
        <f>'Formato 6 a)'!C159</f>
        <v>1083400.5000000002</v>
      </c>
      <c r="R150">
        <f>'Formato 6 a)'!D159</f>
        <v>8256800.5</v>
      </c>
      <c r="S150">
        <f>'Formato 6 a)'!E159</f>
        <v>7641421.6499999994</v>
      </c>
      <c r="T150">
        <f>'Formato 6 a)'!F159</f>
        <v>7641421.6099999994</v>
      </c>
      <c r="U150">
        <f>'Formato 6 a)'!G159</f>
        <v>615378.84999999974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2"/>
  <sheetViews>
    <sheetView showGridLines="0" zoomScale="90" zoomScaleNormal="90" workbookViewId="0">
      <selection activeCell="F10" sqref="F10:F1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5" t="s">
        <v>3282</v>
      </c>
      <c r="B1" s="175"/>
      <c r="C1" s="175"/>
      <c r="D1" s="175"/>
      <c r="E1" s="175"/>
      <c r="F1" s="175"/>
      <c r="G1" s="175"/>
    </row>
    <row r="2" spans="1:7" ht="14.25" x14ac:dyDescent="0.45">
      <c r="A2" s="156" t="str">
        <f>ENTE_PUBLICO_A</f>
        <v>Sistema Para el Desarrollo Integral de La Familia del Municipio de Cd. Manuel Doblado, Gto,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431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30 de marzo de 2019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0</v>
      </c>
      <c r="B7" s="173" t="s">
        <v>279</v>
      </c>
      <c r="C7" s="173"/>
      <c r="D7" s="173"/>
      <c r="E7" s="173"/>
      <c r="F7" s="173"/>
      <c r="G7" s="177" t="s">
        <v>280</v>
      </c>
    </row>
    <row r="8" spans="1:7" ht="30" x14ac:dyDescent="0.25">
      <c r="A8" s="17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6"/>
    </row>
    <row r="9" spans="1:7" ht="14.25" x14ac:dyDescent="0.45">
      <c r="A9" s="52" t="s">
        <v>432</v>
      </c>
      <c r="B9" s="59">
        <f>SUM(B10:GASTO_NE_FIN_01)</f>
        <v>7173399.9999999991</v>
      </c>
      <c r="C9" s="59">
        <f>SUM(C10:GASTO_NE_FIN_02)</f>
        <v>1083400.5100000002</v>
      </c>
      <c r="D9" s="59">
        <f>SUM(D10:GASTO_NE_FIN_03)</f>
        <v>8256800.5100000007</v>
      </c>
      <c r="E9" s="59">
        <f>SUM(E10:GASTO_NE_FIN_04)</f>
        <v>7641421.6499999994</v>
      </c>
      <c r="F9" s="59">
        <f>SUM(F10:GASTO_NE_FIN_05)</f>
        <v>7641421.6499999994</v>
      </c>
      <c r="G9" s="59">
        <f>SUM(G10:GASTO_NE_FIN_06)</f>
        <v>615378.86</v>
      </c>
    </row>
    <row r="10" spans="1:7" s="24" customFormat="1" ht="14.25" x14ac:dyDescent="0.45">
      <c r="A10" s="144" t="s">
        <v>3297</v>
      </c>
      <c r="B10" s="60">
        <v>3029139.53</v>
      </c>
      <c r="C10" s="60">
        <f>D10-B10</f>
        <v>814662.49000000022</v>
      </c>
      <c r="D10" s="60">
        <v>3843802.02</v>
      </c>
      <c r="E10" s="60">
        <v>3451257.73</v>
      </c>
      <c r="F10" s="60">
        <v>3451257.73</v>
      </c>
      <c r="G10" s="77">
        <f>D10-E10</f>
        <v>392544.29000000004</v>
      </c>
    </row>
    <row r="11" spans="1:7" s="24" customFormat="1" ht="14.25" x14ac:dyDescent="0.45">
      <c r="A11" s="144" t="s">
        <v>3298</v>
      </c>
      <c r="B11" s="60">
        <v>364082.18</v>
      </c>
      <c r="C11" s="60">
        <f t="shared" ref="C11:C18" si="0">D11-B11</f>
        <v>-76255.19</v>
      </c>
      <c r="D11" s="60">
        <v>287826.99</v>
      </c>
      <c r="E11" s="60">
        <v>253884.71</v>
      </c>
      <c r="F11" s="60">
        <v>253884.71</v>
      </c>
      <c r="G11" s="77">
        <f t="shared" ref="G11:G18" si="1">D11-E11</f>
        <v>33942.28</v>
      </c>
    </row>
    <row r="12" spans="1:7" s="24" customFormat="1" ht="14.25" x14ac:dyDescent="0.45">
      <c r="A12" s="144" t="s">
        <v>3299</v>
      </c>
      <c r="B12" s="60">
        <v>280855.63</v>
      </c>
      <c r="C12" s="60">
        <f t="shared" si="0"/>
        <v>-104014.31</v>
      </c>
      <c r="D12" s="60">
        <v>176841.32</v>
      </c>
      <c r="E12" s="60">
        <v>136548</v>
      </c>
      <c r="F12" s="60">
        <v>136548</v>
      </c>
      <c r="G12" s="77">
        <f t="shared" si="1"/>
        <v>40293.320000000007</v>
      </c>
    </row>
    <row r="13" spans="1:7" s="24" customFormat="1" ht="14.25" x14ac:dyDescent="0.45">
      <c r="A13" s="144" t="s">
        <v>3300</v>
      </c>
      <c r="B13" s="60">
        <v>450081.32</v>
      </c>
      <c r="C13" s="60">
        <f t="shared" si="0"/>
        <v>39087.549999999988</v>
      </c>
      <c r="D13" s="60">
        <v>489168.87</v>
      </c>
      <c r="E13" s="60">
        <v>572897.77</v>
      </c>
      <c r="F13" s="60">
        <v>572897.77</v>
      </c>
      <c r="G13" s="77">
        <f t="shared" si="1"/>
        <v>-83728.900000000023</v>
      </c>
    </row>
    <row r="14" spans="1:7" s="24" customFormat="1" ht="14.25" x14ac:dyDescent="0.45">
      <c r="A14" s="144" t="s">
        <v>3301</v>
      </c>
      <c r="B14" s="60">
        <v>1084696.44</v>
      </c>
      <c r="C14" s="60">
        <f t="shared" si="0"/>
        <v>17594.719999999972</v>
      </c>
      <c r="D14" s="60">
        <v>1102291.1599999999</v>
      </c>
      <c r="E14" s="60">
        <v>1052731.04</v>
      </c>
      <c r="F14" s="60">
        <v>1052731.04</v>
      </c>
      <c r="G14" s="77">
        <f t="shared" si="1"/>
        <v>49560.119999999879</v>
      </c>
    </row>
    <row r="15" spans="1:7" s="24" customFormat="1" ht="14.25" x14ac:dyDescent="0.45">
      <c r="A15" s="144" t="s">
        <v>3302</v>
      </c>
      <c r="B15" s="60">
        <v>362374.79</v>
      </c>
      <c r="C15" s="60">
        <f t="shared" si="0"/>
        <v>291484.32</v>
      </c>
      <c r="D15" s="60">
        <v>653859.11</v>
      </c>
      <c r="E15" s="60">
        <v>635973.80000000005</v>
      </c>
      <c r="F15" s="60">
        <v>635973.80000000005</v>
      </c>
      <c r="G15" s="77">
        <f t="shared" si="1"/>
        <v>17885.309999999939</v>
      </c>
    </row>
    <row r="16" spans="1:7" s="24" customFormat="1" ht="14.25" x14ac:dyDescent="0.45">
      <c r="A16" s="144" t="s">
        <v>3303</v>
      </c>
      <c r="B16" s="60">
        <v>625782.23</v>
      </c>
      <c r="C16" s="60">
        <f t="shared" si="0"/>
        <v>101220.57000000007</v>
      </c>
      <c r="D16" s="60">
        <v>727002.8</v>
      </c>
      <c r="E16" s="60">
        <v>668549.47</v>
      </c>
      <c r="F16" s="60">
        <v>668549.47</v>
      </c>
      <c r="G16" s="77">
        <f t="shared" si="1"/>
        <v>58453.330000000075</v>
      </c>
    </row>
    <row r="17" spans="1:7" s="24" customFormat="1" ht="14.25" x14ac:dyDescent="0.45">
      <c r="A17" s="144" t="s">
        <v>3304</v>
      </c>
      <c r="B17" s="60">
        <v>611447.5</v>
      </c>
      <c r="C17" s="60">
        <f t="shared" si="0"/>
        <v>-379.64000000001397</v>
      </c>
      <c r="D17" s="60">
        <v>611067.86</v>
      </c>
      <c r="E17" s="60">
        <v>503739.14</v>
      </c>
      <c r="F17" s="60">
        <v>503739.14</v>
      </c>
      <c r="G17" s="77">
        <f t="shared" si="1"/>
        <v>107328.71999999997</v>
      </c>
    </row>
    <row r="18" spans="1:7" s="24" customFormat="1" x14ac:dyDescent="0.25">
      <c r="A18" s="144" t="s">
        <v>3305</v>
      </c>
      <c r="B18" s="60">
        <v>364940.38</v>
      </c>
      <c r="C18" s="60">
        <f t="shared" si="0"/>
        <v>0</v>
      </c>
      <c r="D18" s="60">
        <v>364940.38</v>
      </c>
      <c r="E18" s="60">
        <v>365839.99</v>
      </c>
      <c r="F18" s="60">
        <v>365839.99</v>
      </c>
      <c r="G18" s="77">
        <f t="shared" si="1"/>
        <v>-899.60999999998603</v>
      </c>
    </row>
    <row r="19" spans="1:7" ht="14.25" x14ac:dyDescent="0.45">
      <c r="A19" s="76" t="s">
        <v>678</v>
      </c>
      <c r="B19" s="54"/>
      <c r="C19" s="54"/>
      <c r="D19" s="54"/>
      <c r="E19" s="54"/>
      <c r="F19" s="54"/>
      <c r="G19" s="54"/>
    </row>
    <row r="20" spans="1:7" s="24" customFormat="1" ht="14.25" x14ac:dyDescent="0.45">
      <c r="A20" s="55" t="s">
        <v>433</v>
      </c>
      <c r="B20" s="61">
        <f>SUM(B21:GASTO_E_FIN_01)</f>
        <v>0</v>
      </c>
      <c r="C20" s="61">
        <f>SUM(C21:GASTO_E_FIN_02)</f>
        <v>0</v>
      </c>
      <c r="D20" s="61">
        <f>SUM(D21:GASTO_E_FIN_03)</f>
        <v>0</v>
      </c>
      <c r="E20" s="61">
        <f>SUM(E21:GASTO_E_FIN_04)</f>
        <v>0</v>
      </c>
      <c r="F20" s="61">
        <f>SUM(F21:GASTO_E_FIN_05)</f>
        <v>0</v>
      </c>
      <c r="G20" s="61">
        <f>SUM(G21:GASTO_E_FIN_06)</f>
        <v>0</v>
      </c>
    </row>
    <row r="21" spans="1:7" s="24" customFormat="1" ht="14.25" x14ac:dyDescent="0.45">
      <c r="A21" s="144"/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/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/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/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/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/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/>
      <c r="B27" s="60"/>
      <c r="C27" s="60"/>
      <c r="D27" s="60"/>
      <c r="E27" s="60"/>
      <c r="F27" s="60"/>
      <c r="G27" s="60"/>
    </row>
    <row r="28" spans="1:7" s="24" customFormat="1" ht="14.25" x14ac:dyDescent="0.45">
      <c r="A28" s="144"/>
      <c r="B28" s="60"/>
      <c r="C28" s="60"/>
      <c r="D28" s="60"/>
      <c r="E28" s="60"/>
      <c r="F28" s="60"/>
      <c r="G28" s="60"/>
    </row>
    <row r="29" spans="1:7" ht="14.25" x14ac:dyDescent="0.45">
      <c r="A29" s="76" t="s">
        <v>678</v>
      </c>
      <c r="B29" s="54"/>
      <c r="C29" s="54"/>
      <c r="D29" s="54"/>
      <c r="E29" s="54"/>
      <c r="F29" s="54"/>
      <c r="G29" s="54"/>
    </row>
    <row r="30" spans="1:7" ht="14.25" x14ac:dyDescent="0.45">
      <c r="A30" s="55" t="s">
        <v>360</v>
      </c>
      <c r="B30" s="61">
        <f>GASTO_NE_T1+GASTO_E_T1</f>
        <v>7173399.9999999991</v>
      </c>
      <c r="C30" s="61">
        <f>GASTO_NE_T2+GASTO_E_T2</f>
        <v>1083400.5100000002</v>
      </c>
      <c r="D30" s="61">
        <f>GASTO_NE_T3+GASTO_E_T3</f>
        <v>8256800.5100000007</v>
      </c>
      <c r="E30" s="61">
        <f>GASTO_NE_T4+GASTO_E_T4</f>
        <v>7641421.6499999994</v>
      </c>
      <c r="F30" s="61">
        <f>GASTO_NE_T5+GASTO_E_T5</f>
        <v>7641421.6499999994</v>
      </c>
      <c r="G30" s="61">
        <f>GASTO_NE_T6+GASTO_E_T6</f>
        <v>615378.86</v>
      </c>
    </row>
    <row r="31" spans="1:7" ht="14.25" x14ac:dyDescent="0.45">
      <c r="A31" s="58"/>
      <c r="B31" s="65"/>
      <c r="C31" s="65"/>
      <c r="D31" s="65"/>
      <c r="E31" s="65"/>
      <c r="F31" s="65"/>
      <c r="G31" s="78"/>
    </row>
    <row r="32" spans="1:7" ht="14.25" hidden="1" x14ac:dyDescent="0.45">
      <c r="A32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7173399.9999999991</v>
      </c>
      <c r="Q2" s="18">
        <f>GASTO_NE_T2</f>
        <v>1083400.5100000002</v>
      </c>
      <c r="R2" s="18">
        <f>GASTO_NE_T3</f>
        <v>8256800.5100000007</v>
      </c>
      <c r="S2" s="18">
        <f>GASTO_NE_T4</f>
        <v>7641421.6499999994</v>
      </c>
      <c r="T2" s="18">
        <f>GASTO_NE_T5</f>
        <v>7641421.6499999994</v>
      </c>
      <c r="U2" s="18">
        <f>GASTO_NE_T6</f>
        <v>615378.86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7173399.9999999991</v>
      </c>
      <c r="Q4" s="18">
        <f>TOTAL_E_T2</f>
        <v>1083400.5100000002</v>
      </c>
      <c r="R4" s="18">
        <f>TOTAL_E_T3</f>
        <v>8256800.5100000007</v>
      </c>
      <c r="S4" s="18">
        <f>TOTAL_E_T4</f>
        <v>7641421.6499999994</v>
      </c>
      <c r="T4" s="18">
        <f>TOTAL_E_T5</f>
        <v>7641421.6499999994</v>
      </c>
      <c r="U4" s="18">
        <f>TOTAL_E_T6</f>
        <v>615378.86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0" zoomScale="90" zoomScaleNormal="90" workbookViewId="0">
      <selection activeCell="C16" sqref="C1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1" t="s">
        <v>3281</v>
      </c>
      <c r="B1" s="182"/>
      <c r="C1" s="182"/>
      <c r="D1" s="182"/>
      <c r="E1" s="182"/>
      <c r="F1" s="182"/>
      <c r="G1" s="182"/>
    </row>
    <row r="2" spans="1:7" ht="14.25" x14ac:dyDescent="0.45">
      <c r="A2" s="156" t="str">
        <f>ENTE_PUBLICO_A</f>
        <v>Sistema Para el Desarrollo Integral de La Familia del Municipio de Cd. Manuel Doblado, Gto,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396</v>
      </c>
      <c r="B3" s="160"/>
      <c r="C3" s="160"/>
      <c r="D3" s="160"/>
      <c r="E3" s="160"/>
      <c r="F3" s="160"/>
      <c r="G3" s="161"/>
    </row>
    <row r="4" spans="1:7" x14ac:dyDescent="0.25">
      <c r="A4" s="159" t="s">
        <v>397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30 de marzo de 2019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60" t="s">
        <v>0</v>
      </c>
      <c r="B7" s="165" t="s">
        <v>279</v>
      </c>
      <c r="C7" s="166"/>
      <c r="D7" s="166"/>
      <c r="E7" s="166"/>
      <c r="F7" s="167"/>
      <c r="G7" s="177" t="s">
        <v>3278</v>
      </c>
    </row>
    <row r="8" spans="1:7" ht="30.75" customHeight="1" x14ac:dyDescent="0.25">
      <c r="A8" s="16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6"/>
    </row>
    <row r="9" spans="1:7" ht="14.25" x14ac:dyDescent="0.45">
      <c r="A9" s="52" t="s">
        <v>363</v>
      </c>
      <c r="B9" s="70">
        <f>SUM(B10,B19,B27,B37)</f>
        <v>7173400</v>
      </c>
      <c r="C9" s="70">
        <f t="shared" ref="C9:G9" si="0">SUM(C10,C19,C27,C37)</f>
        <v>1083400.51</v>
      </c>
      <c r="D9" s="70">
        <f>SUM(D10,D19,D27,D37)</f>
        <v>8256800.5099999998</v>
      </c>
      <c r="E9" s="70">
        <f t="shared" si="0"/>
        <v>7641421.6499999994</v>
      </c>
      <c r="F9" s="70">
        <f t="shared" si="0"/>
        <v>7641421.6499999994</v>
      </c>
      <c r="G9" s="70">
        <f t="shared" si="0"/>
        <v>615378.8600000001</v>
      </c>
    </row>
    <row r="10" spans="1:7" ht="14.25" x14ac:dyDescent="0.45">
      <c r="A10" s="53" t="s">
        <v>364</v>
      </c>
      <c r="B10" s="71">
        <f>SUM(B11:B18)</f>
        <v>4113835.9699999997</v>
      </c>
      <c r="C10" s="71">
        <f t="shared" ref="C10:F10" si="1">SUM(C11:C18)</f>
        <v>832257.21</v>
      </c>
      <c r="D10" s="71">
        <f>SUM(D11:D18)</f>
        <v>4946093.18</v>
      </c>
      <c r="E10" s="71">
        <f t="shared" si="1"/>
        <v>4503988.7699999996</v>
      </c>
      <c r="F10" s="71">
        <f t="shared" si="1"/>
        <v>4503988.7699999996</v>
      </c>
      <c r="G10" s="71">
        <f>SUM(G11:G18)</f>
        <v>442104.40999999992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 t="shared" ref="G11:G14" si="2">D11-E11</f>
        <v>0</v>
      </c>
    </row>
    <row r="12" spans="1:7" ht="14.25" x14ac:dyDescent="0.45">
      <c r="A12" s="63" t="s">
        <v>366</v>
      </c>
      <c r="B12" s="72">
        <v>1084696.44</v>
      </c>
      <c r="C12" s="72">
        <v>17594.72</v>
      </c>
      <c r="D12" s="72">
        <v>1102291.1599999999</v>
      </c>
      <c r="E12" s="72">
        <v>1052731.04</v>
      </c>
      <c r="F12" s="72">
        <v>1052731.04</v>
      </c>
      <c r="G12" s="72">
        <f t="shared" si="2"/>
        <v>49560.119999999879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3029139.53</v>
      </c>
      <c r="C15" s="72">
        <v>814662.49</v>
      </c>
      <c r="D15" s="72">
        <v>3843802.02</v>
      </c>
      <c r="E15" s="72">
        <v>3451257.73</v>
      </c>
      <c r="F15" s="72">
        <v>3451257.73</v>
      </c>
      <c r="G15" s="72">
        <f>D15-E15</f>
        <v>392544.29000000004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ht="14.25" x14ac:dyDescent="0.45">
      <c r="A19" s="53" t="s">
        <v>373</v>
      </c>
      <c r="B19" s="71">
        <f>SUM(B20:B26)</f>
        <v>3059564.03</v>
      </c>
      <c r="C19" s="71">
        <f t="shared" ref="C19:F19" si="3">SUM(C20:C26)</f>
        <v>251143.3</v>
      </c>
      <c r="D19" s="71">
        <f t="shared" si="3"/>
        <v>3310707.33</v>
      </c>
      <c r="E19" s="71">
        <f t="shared" si="3"/>
        <v>3137432.88</v>
      </c>
      <c r="F19" s="71">
        <f t="shared" si="3"/>
        <v>3137432.88</v>
      </c>
      <c r="G19" s="71">
        <f>SUM(G20:G26)</f>
        <v>173274.45000000019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>D21-E21</f>
        <v>0</v>
      </c>
    </row>
    <row r="22" spans="1:7" ht="14.25" x14ac:dyDescent="0.45">
      <c r="A22" s="63" t="s">
        <v>376</v>
      </c>
      <c r="B22" s="71">
        <v>3059564.03</v>
      </c>
      <c r="C22" s="71">
        <v>251143.3</v>
      </c>
      <c r="D22" s="71">
        <v>3310707.33</v>
      </c>
      <c r="E22" s="71">
        <v>3137432.88</v>
      </c>
      <c r="F22" s="71">
        <v>3137432.88</v>
      </c>
      <c r="G22" s="72">
        <f t="shared" ref="G22:G25" si="4">D22-E22</f>
        <v>173274.45000000019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ht="14.25" x14ac:dyDescent="0.4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v>0</v>
      </c>
    </row>
    <row r="29" spans="1:7" ht="14.25" x14ac:dyDescent="0.4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v>0</v>
      </c>
    </row>
    <row r="32" spans="1:7" ht="14.25" x14ac:dyDescent="0.4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v>0</v>
      </c>
    </row>
    <row r="33" spans="1:7" ht="14.25" x14ac:dyDescent="0.4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v>0</v>
      </c>
    </row>
    <row r="34" spans="1:7" ht="14.25" x14ac:dyDescent="0.4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6">SUM(C38:C41)</f>
        <v>0</v>
      </c>
      <c r="D37" s="71">
        <f t="shared" si="6"/>
        <v>0</v>
      </c>
      <c r="E37" s="71">
        <f t="shared" si="6"/>
        <v>0</v>
      </c>
      <c r="F37" s="71">
        <f t="shared" si="6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7">SUM(C44,C53,C61,C71)</f>
        <v>0</v>
      </c>
      <c r="D43" s="73">
        <f t="shared" si="7"/>
        <v>0</v>
      </c>
      <c r="E43" s="73">
        <f t="shared" si="7"/>
        <v>0</v>
      </c>
      <c r="F43" s="73">
        <f t="shared" si="7"/>
        <v>0</v>
      </c>
      <c r="G43" s="73">
        <f t="shared" si="7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8">SUM(C45:C52)</f>
        <v>0</v>
      </c>
      <c r="D44" s="72">
        <f t="shared" si="8"/>
        <v>0</v>
      </c>
      <c r="E44" s="72">
        <f t="shared" si="8"/>
        <v>0</v>
      </c>
      <c r="F44" s="72">
        <f t="shared" si="8"/>
        <v>0</v>
      </c>
      <c r="G44" s="72">
        <f t="shared" si="8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9">SUM(C54:C60)</f>
        <v>0</v>
      </c>
      <c r="D53" s="71">
        <f t="shared" si="9"/>
        <v>0</v>
      </c>
      <c r="E53" s="71">
        <f t="shared" si="9"/>
        <v>0</v>
      </c>
      <c r="F53" s="71">
        <f t="shared" si="9"/>
        <v>0</v>
      </c>
      <c r="G53" s="71">
        <f t="shared" si="9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0">SUM(C62:C70)</f>
        <v>0</v>
      </c>
      <c r="D61" s="71">
        <f t="shared" si="10"/>
        <v>0</v>
      </c>
      <c r="E61" s="71">
        <f t="shared" si="10"/>
        <v>0</v>
      </c>
      <c r="F61" s="71">
        <f t="shared" si="10"/>
        <v>0</v>
      </c>
      <c r="G61" s="71">
        <f t="shared" si="10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1">SUM(C72:C75)</f>
        <v>0</v>
      </c>
      <c r="D71" s="74">
        <f t="shared" si="11"/>
        <v>0</v>
      </c>
      <c r="E71" s="74">
        <f t="shared" si="11"/>
        <v>0</v>
      </c>
      <c r="F71" s="74">
        <f t="shared" si="11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7173400</v>
      </c>
      <c r="C77" s="73">
        <f t="shared" ref="C77:F77" si="12">C43+C9</f>
        <v>1083400.51</v>
      </c>
      <c r="D77" s="73">
        <f t="shared" si="12"/>
        <v>8256800.5099999998</v>
      </c>
      <c r="E77" s="73">
        <f t="shared" si="12"/>
        <v>7641421.6499999994</v>
      </c>
      <c r="F77" s="73">
        <f t="shared" si="12"/>
        <v>7641421.6499999994</v>
      </c>
      <c r="G77" s="73">
        <f>G43+G9</f>
        <v>615378.8600000001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7173400</v>
      </c>
      <c r="Q2" s="18">
        <f>'Formato 6 c)'!C9</f>
        <v>1083400.51</v>
      </c>
      <c r="R2" s="18">
        <f>'Formato 6 c)'!D9</f>
        <v>8256800.5099999998</v>
      </c>
      <c r="S2" s="18">
        <f>'Formato 6 c)'!E9</f>
        <v>7641421.6499999994</v>
      </c>
      <c r="T2" s="18">
        <f>'Formato 6 c)'!F9</f>
        <v>7641421.6499999994</v>
      </c>
      <c r="U2" s="18">
        <f>'Formato 6 c)'!G9</f>
        <v>615378.8600000001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4113835.9699999997</v>
      </c>
      <c r="Q3" s="18">
        <f>'Formato 6 c)'!C10</f>
        <v>832257.21</v>
      </c>
      <c r="R3" s="18">
        <f>'Formato 6 c)'!D10</f>
        <v>4946093.18</v>
      </c>
      <c r="S3" s="18">
        <f>'Formato 6 c)'!E10</f>
        <v>4503988.7699999996</v>
      </c>
      <c r="T3" s="18">
        <f>'Formato 6 c)'!F10</f>
        <v>4503988.7699999996</v>
      </c>
      <c r="U3" s="18">
        <f>'Formato 6 c)'!G10</f>
        <v>442104.40999999992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1084696.44</v>
      </c>
      <c r="Q5" s="18">
        <f>'Formato 6 c)'!C12</f>
        <v>17594.72</v>
      </c>
      <c r="R5" s="18">
        <f>'Formato 6 c)'!D12</f>
        <v>1102291.1599999999</v>
      </c>
      <c r="S5" s="18">
        <f>'Formato 6 c)'!E12</f>
        <v>1052731.04</v>
      </c>
      <c r="T5" s="18">
        <f>'Formato 6 c)'!F12</f>
        <v>1052731.04</v>
      </c>
      <c r="U5" s="18">
        <f>'Formato 6 c)'!G12</f>
        <v>49560.119999999879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3029139.53</v>
      </c>
      <c r="Q8" s="18">
        <f>'Formato 6 c)'!C15</f>
        <v>814662.49</v>
      </c>
      <c r="R8" s="18">
        <f>'Formato 6 c)'!D15</f>
        <v>3843802.02</v>
      </c>
      <c r="S8" s="18">
        <f>'Formato 6 c)'!E15</f>
        <v>3451257.73</v>
      </c>
      <c r="T8" s="18">
        <f>'Formato 6 c)'!F15</f>
        <v>3451257.73</v>
      </c>
      <c r="U8" s="18">
        <f>'Formato 6 c)'!G15</f>
        <v>392544.29000000004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3059564.03</v>
      </c>
      <c r="Q12" s="18">
        <f>'Formato 6 c)'!C19</f>
        <v>251143.3</v>
      </c>
      <c r="R12" s="18">
        <f>'Formato 6 c)'!D19</f>
        <v>3310707.33</v>
      </c>
      <c r="S12" s="18">
        <f>'Formato 6 c)'!E19</f>
        <v>3137432.88</v>
      </c>
      <c r="T12" s="18">
        <f>'Formato 6 c)'!F19</f>
        <v>3137432.88</v>
      </c>
      <c r="U12" s="18">
        <f>'Formato 6 c)'!G19</f>
        <v>173274.45000000019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3059564.03</v>
      </c>
      <c r="Q15" s="18">
        <f>'Formato 6 c)'!C22</f>
        <v>251143.3</v>
      </c>
      <c r="R15" s="18">
        <f>'Formato 6 c)'!D22</f>
        <v>3310707.33</v>
      </c>
      <c r="S15" s="18">
        <f>'Formato 6 c)'!E22</f>
        <v>3137432.88</v>
      </c>
      <c r="T15" s="18">
        <f>'Formato 6 c)'!F22</f>
        <v>3137432.88</v>
      </c>
      <c r="U15" s="18">
        <f>'Formato 6 c)'!G22</f>
        <v>173274.45000000019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7173400</v>
      </c>
      <c r="Q68" s="18">
        <f>'Formato 6 c)'!C77</f>
        <v>1083400.51</v>
      </c>
      <c r="R68" s="18">
        <f>'Formato 6 c)'!D77</f>
        <v>8256800.5099999998</v>
      </c>
      <c r="S68" s="18">
        <f>'Formato 6 c)'!E77</f>
        <v>7641421.6499999994</v>
      </c>
      <c r="T68" s="18">
        <f>'Formato 6 c)'!F77</f>
        <v>7641421.6499999994</v>
      </c>
      <c r="U68" s="18">
        <f>'Formato 6 c)'!G77</f>
        <v>615378.8600000001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Cd. Manuel Doblado, Gto, Gobierno del Estado de Guanajuato</v>
      </c>
    </row>
    <row r="7" spans="2:3" ht="14.25" x14ac:dyDescent="0.45">
      <c r="C7" t="str">
        <f>CONCATENATE(ENTE_PUBLICO," (a)")</f>
        <v>Sistema Para el Desarrollo Integral de La Familia del Municipio de Cd. Manuel Doblado, Gto,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799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786</v>
      </c>
      <c r="C12" s="24">
        <v>2019</v>
      </c>
    </row>
    <row r="14" spans="2:3" ht="14.25" x14ac:dyDescent="0.45">
      <c r="B14" t="s">
        <v>785</v>
      </c>
      <c r="C14" s="24" t="s">
        <v>3294</v>
      </c>
    </row>
    <row r="15" spans="2:3" ht="14.25" x14ac:dyDescent="0.45">
      <c r="C15" s="24">
        <v>1</v>
      </c>
    </row>
    <row r="16" spans="2:3" ht="14.25" x14ac:dyDescent="0.4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F11" sqref="F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5" t="s">
        <v>3279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ENTE_PUBLICO_A</f>
        <v>Sistema Para el Desarrollo Integral de La Familia del Municipio de Cd. Manuel Doblado, Gto,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399</v>
      </c>
      <c r="B4" s="163"/>
      <c r="C4" s="163"/>
      <c r="D4" s="163"/>
      <c r="E4" s="163"/>
      <c r="F4" s="163"/>
      <c r="G4" s="164"/>
    </row>
    <row r="5" spans="1:7" ht="14.25" x14ac:dyDescent="0.45">
      <c r="A5" s="162" t="str">
        <f>TRIMESTRE</f>
        <v>Del 1 de enero al 30 de marzo de 2019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361</v>
      </c>
      <c r="B7" s="176" t="s">
        <v>279</v>
      </c>
      <c r="C7" s="176"/>
      <c r="D7" s="176"/>
      <c r="E7" s="176"/>
      <c r="F7" s="176"/>
      <c r="G7" s="176" t="s">
        <v>280</v>
      </c>
    </row>
    <row r="8" spans="1:7" ht="29.25" customHeight="1" x14ac:dyDescent="0.25">
      <c r="A8" s="17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3"/>
    </row>
    <row r="9" spans="1:7" ht="14.25" x14ac:dyDescent="0.45">
      <c r="A9" s="52" t="s">
        <v>400</v>
      </c>
      <c r="B9" s="66">
        <f>SUM(B10,B11,B12,B15,B16,B19)</f>
        <v>5898284.2300000004</v>
      </c>
      <c r="C9" s="66">
        <f t="shared" ref="C9:F9" si="0">SUM(C10,C11,C12,C15,C16,C19)</f>
        <v>1849940.17</v>
      </c>
      <c r="D9" s="66">
        <f t="shared" si="0"/>
        <v>5930492.9199999999</v>
      </c>
      <c r="E9" s="66">
        <f t="shared" si="0"/>
        <v>5845938.5800000001</v>
      </c>
      <c r="F9" s="66">
        <f t="shared" si="0"/>
        <v>5845938.5800000001</v>
      </c>
      <c r="G9" s="66">
        <f>SUM(G10,G11,G12,G15,G16,G19)</f>
        <v>84554.339999999851</v>
      </c>
    </row>
    <row r="10" spans="1:7" ht="14.25" x14ac:dyDescent="0.45">
      <c r="A10" s="53" t="s">
        <v>401</v>
      </c>
      <c r="B10" s="67">
        <v>5898284.2300000004</v>
      </c>
      <c r="C10" s="67">
        <v>1849940.17</v>
      </c>
      <c r="D10" s="67">
        <v>5930492.9199999999</v>
      </c>
      <c r="E10" s="67">
        <v>5845938.5800000001</v>
      </c>
      <c r="F10" s="67">
        <v>5845938.5800000001</v>
      </c>
      <c r="G10" s="67">
        <f>D10-E10</f>
        <v>84554.339999999851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/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1">C17+C18</f>
        <v>0</v>
      </c>
      <c r="D16" s="67">
        <f t="shared" si="1"/>
        <v>0</v>
      </c>
      <c r="E16" s="67">
        <f t="shared" si="1"/>
        <v>0</v>
      </c>
      <c r="F16" s="67">
        <f t="shared" si="1"/>
        <v>0</v>
      </c>
      <c r="G16" s="67">
        <f t="shared" si="1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2">SUM(C22,C23,C24,C27,C28,C31)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3">C25+C26</f>
        <v>0</v>
      </c>
      <c r="D24" s="67">
        <f t="shared" si="3"/>
        <v>0</v>
      </c>
      <c r="E24" s="67">
        <f t="shared" si="3"/>
        <v>0</v>
      </c>
      <c r="F24" s="67">
        <f t="shared" si="3"/>
        <v>0</v>
      </c>
      <c r="G24" s="67">
        <f t="shared" si="3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4">C29+C30</f>
        <v>0</v>
      </c>
      <c r="D28" s="67">
        <f t="shared" si="4"/>
        <v>0</v>
      </c>
      <c r="E28" s="67">
        <f t="shared" si="4"/>
        <v>0</v>
      </c>
      <c r="F28" s="67">
        <f t="shared" si="4"/>
        <v>0</v>
      </c>
      <c r="G28" s="67">
        <f t="shared" si="4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/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5898284.2300000004</v>
      </c>
      <c r="C33" s="66">
        <f t="shared" ref="C33:G33" si="5">C21+C9</f>
        <v>1849940.17</v>
      </c>
      <c r="D33" s="66">
        <f t="shared" si="5"/>
        <v>5930492.9199999999</v>
      </c>
      <c r="E33" s="66">
        <f t="shared" si="5"/>
        <v>5845938.5800000001</v>
      </c>
      <c r="F33" s="66">
        <f t="shared" si="5"/>
        <v>5845938.5800000001</v>
      </c>
      <c r="G33" s="66">
        <f t="shared" si="5"/>
        <v>84554.339999999851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5898284.2300000004</v>
      </c>
      <c r="Q2" s="18">
        <f>'Formato 6 d)'!C9</f>
        <v>1849940.17</v>
      </c>
      <c r="R2" s="18">
        <f>'Formato 6 d)'!D9</f>
        <v>5930492.9199999999</v>
      </c>
      <c r="S2" s="18">
        <f>'Formato 6 d)'!E9</f>
        <v>5845938.5800000001</v>
      </c>
      <c r="T2" s="18">
        <f>'Formato 6 d)'!F9</f>
        <v>5845938.5800000001</v>
      </c>
      <c r="U2" s="18">
        <f>'Formato 6 d)'!G9</f>
        <v>84554.339999999851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5898284.2300000004</v>
      </c>
      <c r="Q3" s="18">
        <f>'Formato 6 d)'!C10</f>
        <v>1849940.17</v>
      </c>
      <c r="R3" s="18">
        <f>'Formato 6 d)'!D10</f>
        <v>5930492.9199999999</v>
      </c>
      <c r="S3" s="18">
        <f>'Formato 6 d)'!E10</f>
        <v>5845938.5800000001</v>
      </c>
      <c r="T3" s="18">
        <f>'Formato 6 d)'!F10</f>
        <v>5845938.5800000001</v>
      </c>
      <c r="U3" s="18">
        <f>'Formato 6 d)'!G10</f>
        <v>84554.339999999851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5898284.2300000004</v>
      </c>
      <c r="Q24" s="18">
        <f>'Formato 6 d)'!C33</f>
        <v>1849940.17</v>
      </c>
      <c r="R24" s="18">
        <f>'Formato 6 d)'!D33</f>
        <v>5930492.9199999999</v>
      </c>
      <c r="S24" s="18">
        <f>'Formato 6 d)'!E33</f>
        <v>5845938.5800000001</v>
      </c>
      <c r="T24" s="18">
        <f>'Formato 6 d)'!F33</f>
        <v>5845938.5800000001</v>
      </c>
      <c r="U24" s="18">
        <f>'Formato 6 d)'!G33</f>
        <v>84554.339999999851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F16" sqref="F1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4" t="s">
        <v>413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Guanajuato,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414</v>
      </c>
      <c r="B3" s="160"/>
      <c r="C3" s="160"/>
      <c r="D3" s="160"/>
      <c r="E3" s="160"/>
      <c r="F3" s="160"/>
      <c r="G3" s="161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ht="14.25" x14ac:dyDescent="0.45">
      <c r="A5" s="159" t="s">
        <v>415</v>
      </c>
      <c r="B5" s="160"/>
      <c r="C5" s="160"/>
      <c r="D5" s="160"/>
      <c r="E5" s="160"/>
      <c r="F5" s="160"/>
      <c r="G5" s="161"/>
    </row>
    <row r="6" spans="1:7" x14ac:dyDescent="0.25">
      <c r="A6" s="171" t="s">
        <v>3280</v>
      </c>
      <c r="B6" s="51">
        <f>ANIO1P</f>
        <v>2020</v>
      </c>
      <c r="C6" s="184" t="str">
        <f>ANIO2P</f>
        <v>2021 (d)</v>
      </c>
      <c r="D6" s="184" t="str">
        <f>ANIO3P</f>
        <v>2022 (d)</v>
      </c>
      <c r="E6" s="184" t="str">
        <f>ANIO4P</f>
        <v>2023 (d)</v>
      </c>
      <c r="F6" s="184" t="str">
        <f>ANIO5P</f>
        <v>2024 (d)</v>
      </c>
      <c r="G6" s="184" t="str">
        <f>ANIO6P</f>
        <v>2025 (d)</v>
      </c>
    </row>
    <row r="7" spans="1:7" ht="48" customHeight="1" x14ac:dyDescent="0.25">
      <c r="A7" s="172"/>
      <c r="B7" s="88" t="s">
        <v>3283</v>
      </c>
      <c r="C7" s="185"/>
      <c r="D7" s="185"/>
      <c r="E7" s="185"/>
      <c r="F7" s="185"/>
      <c r="G7" s="185"/>
    </row>
    <row r="8" spans="1:7" x14ac:dyDescent="0.25">
      <c r="A8" s="52" t="s">
        <v>421</v>
      </c>
      <c r="B8" s="59">
        <f>SUM(B9:B20)</f>
        <v>7701000</v>
      </c>
      <c r="C8" s="59">
        <f t="shared" ref="C8:G8" si="0">SUM(C9:C20)</f>
        <v>7701000</v>
      </c>
      <c r="D8" s="59">
        <f t="shared" si="0"/>
        <v>7701000</v>
      </c>
      <c r="E8" s="59">
        <f t="shared" si="0"/>
        <v>7701000</v>
      </c>
      <c r="F8" s="59">
        <f t="shared" si="0"/>
        <v>7701000</v>
      </c>
      <c r="G8" s="59">
        <f t="shared" si="0"/>
        <v>7701000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230000</v>
      </c>
      <c r="C12" s="60">
        <v>230000</v>
      </c>
      <c r="D12" s="60">
        <v>230000</v>
      </c>
      <c r="E12" s="60">
        <v>230000</v>
      </c>
      <c r="F12" s="60">
        <v>230000</v>
      </c>
      <c r="G12" s="60">
        <v>230000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281000</v>
      </c>
      <c r="C15" s="60">
        <v>281000</v>
      </c>
      <c r="D15" s="60">
        <v>281000</v>
      </c>
      <c r="E15" s="60">
        <v>281000</v>
      </c>
      <c r="F15" s="60">
        <v>281000</v>
      </c>
      <c r="G15" s="60">
        <v>281000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7100000</v>
      </c>
      <c r="C18" s="60">
        <v>7100000</v>
      </c>
      <c r="D18" s="60">
        <v>7100000</v>
      </c>
      <c r="E18" s="60">
        <v>7100000</v>
      </c>
      <c r="F18" s="60">
        <v>7100000</v>
      </c>
      <c r="G18" s="60">
        <v>7100000</v>
      </c>
    </row>
    <row r="19" spans="1:7" ht="14.25" x14ac:dyDescent="0.45">
      <c r="A19" s="53" t="s">
        <v>241</v>
      </c>
      <c r="B19" s="60">
        <v>90000</v>
      </c>
      <c r="C19" s="60">
        <v>90000</v>
      </c>
      <c r="D19" s="60">
        <v>90000</v>
      </c>
      <c r="E19" s="60">
        <v>90000</v>
      </c>
      <c r="F19" s="60">
        <v>90000</v>
      </c>
      <c r="G19" s="60">
        <v>90000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7701000</v>
      </c>
      <c r="C32" s="61">
        <f t="shared" ref="C32:F32" si="3">C29+C22+C8</f>
        <v>7701000</v>
      </c>
      <c r="D32" s="61">
        <f t="shared" si="3"/>
        <v>7701000</v>
      </c>
      <c r="E32" s="61">
        <f t="shared" si="3"/>
        <v>7701000</v>
      </c>
      <c r="F32" s="61">
        <f t="shared" si="3"/>
        <v>7701000</v>
      </c>
      <c r="G32" s="61">
        <f>G29+G22+G8</f>
        <v>7701000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28.5" x14ac:dyDescent="0.45">
      <c r="A36" s="57" t="s">
        <v>273</v>
      </c>
      <c r="B36" s="60"/>
      <c r="C36" s="60"/>
      <c r="D36" s="60"/>
      <c r="E36" s="60"/>
      <c r="F36" s="60"/>
      <c r="G36" s="60"/>
    </row>
    <row r="37" spans="1:7" ht="14.25" x14ac:dyDescent="0.4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7701000</v>
      </c>
      <c r="Q2" s="18">
        <f>'Formato 7 a)'!C8</f>
        <v>7701000</v>
      </c>
      <c r="R2" s="18">
        <f>'Formato 7 a)'!D8</f>
        <v>7701000</v>
      </c>
      <c r="S2" s="18">
        <f>'Formato 7 a)'!E8</f>
        <v>7701000</v>
      </c>
      <c r="T2" s="18">
        <f>'Formato 7 a)'!F8</f>
        <v>7701000</v>
      </c>
      <c r="U2" s="18">
        <f>'Formato 7 a)'!G8</f>
        <v>7701000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230000</v>
      </c>
      <c r="Q6" s="18">
        <f>'Formato 7 a)'!C12</f>
        <v>230000</v>
      </c>
      <c r="R6" s="18">
        <f>'Formato 7 a)'!D12</f>
        <v>230000</v>
      </c>
      <c r="S6" s="18">
        <f>'Formato 7 a)'!E12</f>
        <v>230000</v>
      </c>
      <c r="T6" s="18">
        <f>'Formato 7 a)'!F12</f>
        <v>230000</v>
      </c>
      <c r="U6" s="18">
        <f>'Formato 7 a)'!G12</f>
        <v>230000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281000</v>
      </c>
      <c r="Q9" s="18">
        <f>'Formato 7 a)'!C15</f>
        <v>281000</v>
      </c>
      <c r="R9" s="18">
        <f>'Formato 7 a)'!D15</f>
        <v>281000</v>
      </c>
      <c r="S9" s="18">
        <f>'Formato 7 a)'!E15</f>
        <v>281000</v>
      </c>
      <c r="T9" s="18">
        <f>'Formato 7 a)'!F15</f>
        <v>281000</v>
      </c>
      <c r="U9" s="18">
        <f>'Formato 7 a)'!G15</f>
        <v>281000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7100000</v>
      </c>
      <c r="Q12" s="18">
        <f>'Formato 7 a)'!C18</f>
        <v>7100000</v>
      </c>
      <c r="R12" s="18">
        <f>'Formato 7 a)'!D18</f>
        <v>7100000</v>
      </c>
      <c r="S12" s="18">
        <f>'Formato 7 a)'!E18</f>
        <v>7100000</v>
      </c>
      <c r="T12" s="18">
        <f>'Formato 7 a)'!F18</f>
        <v>7100000</v>
      </c>
      <c r="U12" s="18">
        <f>'Formato 7 a)'!G18</f>
        <v>7100000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90000</v>
      </c>
      <c r="Q13" s="18">
        <f>'Formato 7 a)'!C19</f>
        <v>90000</v>
      </c>
      <c r="R13" s="18">
        <f>'Formato 7 a)'!D19</f>
        <v>90000</v>
      </c>
      <c r="S13" s="18">
        <f>'Formato 7 a)'!E19</f>
        <v>90000</v>
      </c>
      <c r="T13" s="18">
        <f>'Formato 7 a)'!F19</f>
        <v>90000</v>
      </c>
      <c r="U13" s="18">
        <f>'Formato 7 a)'!G19</f>
        <v>90000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7701000</v>
      </c>
      <c r="Q23" s="18">
        <f>'Formato 7 a)'!C32</f>
        <v>7701000</v>
      </c>
      <c r="R23" s="18">
        <f>'Formato 7 a)'!D32</f>
        <v>7701000</v>
      </c>
      <c r="S23" s="18">
        <f>'Formato 7 a)'!E32</f>
        <v>7701000</v>
      </c>
      <c r="T23" s="18">
        <f>'Formato 7 a)'!F32</f>
        <v>7701000</v>
      </c>
      <c r="U23" s="18">
        <f>'Formato 7 a)'!G32</f>
        <v>7701000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B1" zoomScale="90" zoomScaleNormal="90" workbookViewId="0">
      <selection activeCell="G18" sqref="G1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4" t="s">
        <v>443</v>
      </c>
      <c r="B1" s="174"/>
      <c r="C1" s="174"/>
      <c r="D1" s="174"/>
      <c r="E1" s="174"/>
      <c r="F1" s="174"/>
      <c r="G1" s="174"/>
    </row>
    <row r="2" spans="1:7" customFormat="1" ht="14.25" x14ac:dyDescent="0.45">
      <c r="A2" s="156" t="str">
        <f>ENTIDAD</f>
        <v>Municipio de Guanajuato, Gobierno del Estado de Guanajuato</v>
      </c>
      <c r="B2" s="157"/>
      <c r="C2" s="157"/>
      <c r="D2" s="157"/>
      <c r="E2" s="157"/>
      <c r="F2" s="157"/>
      <c r="G2" s="158"/>
    </row>
    <row r="3" spans="1:7" customFormat="1" ht="14.25" x14ac:dyDescent="0.45">
      <c r="A3" s="159" t="s">
        <v>444</v>
      </c>
      <c r="B3" s="160"/>
      <c r="C3" s="160"/>
      <c r="D3" s="160"/>
      <c r="E3" s="160"/>
      <c r="F3" s="160"/>
      <c r="G3" s="161"/>
    </row>
    <row r="4" spans="1:7" customFormat="1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customFormat="1" ht="14.25" x14ac:dyDescent="0.45">
      <c r="A5" s="159" t="s">
        <v>415</v>
      </c>
      <c r="B5" s="160"/>
      <c r="C5" s="160"/>
      <c r="D5" s="160"/>
      <c r="E5" s="160"/>
      <c r="F5" s="160"/>
      <c r="G5" s="161"/>
    </row>
    <row r="6" spans="1:7" customFormat="1" x14ac:dyDescent="0.25">
      <c r="A6" s="186" t="s">
        <v>3134</v>
      </c>
      <c r="B6" s="51">
        <f>ANIO1P</f>
        <v>2020</v>
      </c>
      <c r="C6" s="184" t="str">
        <f>ANIO2P</f>
        <v>2021 (d)</v>
      </c>
      <c r="D6" s="184" t="str">
        <f>ANIO3P</f>
        <v>2022 (d)</v>
      </c>
      <c r="E6" s="184" t="str">
        <f>ANIO4P</f>
        <v>2023 (d)</v>
      </c>
      <c r="F6" s="184" t="str">
        <f>ANIO5P</f>
        <v>2024 (d)</v>
      </c>
      <c r="G6" s="184" t="str">
        <f>ANIO6P</f>
        <v>2025 (d)</v>
      </c>
    </row>
    <row r="7" spans="1:7" customFormat="1" ht="48" customHeight="1" x14ac:dyDescent="0.25">
      <c r="A7" s="187"/>
      <c r="B7" s="88" t="s">
        <v>3283</v>
      </c>
      <c r="C7" s="185"/>
      <c r="D7" s="185"/>
      <c r="E7" s="185"/>
      <c r="F7" s="185"/>
      <c r="G7" s="185"/>
    </row>
    <row r="8" spans="1:7" x14ac:dyDescent="0.25">
      <c r="A8" s="52" t="s">
        <v>445</v>
      </c>
      <c r="B8" s="59">
        <f>SUM(B9:B17)</f>
        <v>7201000</v>
      </c>
      <c r="C8" s="59">
        <f t="shared" ref="C8:G8" si="0">SUM(C9:C17)</f>
        <v>7201000</v>
      </c>
      <c r="D8" s="59">
        <f t="shared" si="0"/>
        <v>7201000</v>
      </c>
      <c r="E8" s="59">
        <f t="shared" si="0"/>
        <v>7201000</v>
      </c>
      <c r="F8" s="59">
        <f t="shared" si="0"/>
        <v>7201000</v>
      </c>
      <c r="G8" s="59">
        <f t="shared" si="0"/>
        <v>7201000</v>
      </c>
    </row>
    <row r="9" spans="1:7" x14ac:dyDescent="0.25">
      <c r="A9" s="53" t="s">
        <v>446</v>
      </c>
      <c r="B9" s="60">
        <v>5487619.2599999998</v>
      </c>
      <c r="C9" s="60">
        <v>5487619.2599999998</v>
      </c>
      <c r="D9" s="60">
        <v>5487619.2599999998</v>
      </c>
      <c r="E9" s="60">
        <v>5487619.2599999998</v>
      </c>
      <c r="F9" s="60">
        <v>5487619.2599999998</v>
      </c>
      <c r="G9" s="60">
        <v>5487619.2599999998</v>
      </c>
    </row>
    <row r="10" spans="1:7" x14ac:dyDescent="0.25">
      <c r="A10" s="53" t="s">
        <v>447</v>
      </c>
      <c r="B10" s="60">
        <v>636816.5</v>
      </c>
      <c r="C10" s="60">
        <v>636816.5</v>
      </c>
      <c r="D10" s="60">
        <v>636816.5</v>
      </c>
      <c r="E10" s="60">
        <v>636816.5</v>
      </c>
      <c r="F10" s="60">
        <v>636816.5</v>
      </c>
      <c r="G10" s="60">
        <v>636816.5</v>
      </c>
    </row>
    <row r="11" spans="1:7" x14ac:dyDescent="0.25">
      <c r="A11" s="53" t="s">
        <v>448</v>
      </c>
      <c r="B11" s="60">
        <v>805740.24</v>
      </c>
      <c r="C11" s="60">
        <v>805740.24</v>
      </c>
      <c r="D11" s="60">
        <v>805740.24</v>
      </c>
      <c r="E11" s="60">
        <v>805740.24</v>
      </c>
      <c r="F11" s="60">
        <v>805740.24</v>
      </c>
      <c r="G11" s="60">
        <v>805740.24</v>
      </c>
    </row>
    <row r="12" spans="1:7" x14ac:dyDescent="0.25">
      <c r="A12" s="53" t="s">
        <v>449</v>
      </c>
      <c r="B12" s="60">
        <v>15000</v>
      </c>
      <c r="C12" s="60">
        <v>15000</v>
      </c>
      <c r="D12" s="60">
        <v>15000</v>
      </c>
      <c r="E12" s="60">
        <v>15000</v>
      </c>
      <c r="F12" s="60">
        <v>15000</v>
      </c>
      <c r="G12" s="60">
        <v>15000</v>
      </c>
    </row>
    <row r="13" spans="1:7" x14ac:dyDescent="0.25">
      <c r="A13" s="53" t="s">
        <v>450</v>
      </c>
      <c r="B13" s="60">
        <v>0</v>
      </c>
      <c r="C13" s="60">
        <v>255824</v>
      </c>
      <c r="D13" s="60">
        <v>255824</v>
      </c>
      <c r="E13" s="60">
        <v>255824</v>
      </c>
      <c r="F13" s="60">
        <v>255824</v>
      </c>
      <c r="G13" s="60">
        <v>255824</v>
      </c>
    </row>
    <row r="14" spans="1:7" x14ac:dyDescent="0.25">
      <c r="A14" s="53" t="s">
        <v>451</v>
      </c>
      <c r="B14" s="60">
        <v>0</v>
      </c>
      <c r="C14" s="60">
        <f t="shared" ref="C14:G17" si="1">B14*1.05</f>
        <v>0</v>
      </c>
      <c r="D14" s="60">
        <f t="shared" si="1"/>
        <v>0</v>
      </c>
      <c r="E14" s="60">
        <f t="shared" si="1"/>
        <v>0</v>
      </c>
      <c r="F14" s="60">
        <f t="shared" si="1"/>
        <v>0</v>
      </c>
      <c r="G14" s="60">
        <f t="shared" si="1"/>
        <v>0</v>
      </c>
    </row>
    <row r="15" spans="1:7" x14ac:dyDescent="0.25">
      <c r="A15" s="53" t="s">
        <v>452</v>
      </c>
      <c r="B15" s="60">
        <v>0</v>
      </c>
      <c r="C15" s="60">
        <f t="shared" si="1"/>
        <v>0</v>
      </c>
      <c r="D15" s="60">
        <f t="shared" si="1"/>
        <v>0</v>
      </c>
      <c r="E15" s="60">
        <f t="shared" si="1"/>
        <v>0</v>
      </c>
      <c r="F15" s="60">
        <f t="shared" si="1"/>
        <v>0</v>
      </c>
      <c r="G15" s="60">
        <f t="shared" si="1"/>
        <v>0</v>
      </c>
    </row>
    <row r="16" spans="1:7" x14ac:dyDescent="0.25">
      <c r="A16" s="53" t="s">
        <v>453</v>
      </c>
      <c r="B16" s="60">
        <v>0</v>
      </c>
      <c r="C16" s="60">
        <f t="shared" si="1"/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 t="shared" si="1"/>
        <v>0</v>
      </c>
    </row>
    <row r="17" spans="1:7" x14ac:dyDescent="0.25">
      <c r="A17" s="53" t="s">
        <v>454</v>
      </c>
      <c r="B17" s="60">
        <v>255824</v>
      </c>
      <c r="C17" s="60">
        <v>0</v>
      </c>
      <c r="D17" s="60">
        <v>0</v>
      </c>
      <c r="E17" s="60">
        <v>0</v>
      </c>
      <c r="F17" s="60">
        <v>0</v>
      </c>
      <c r="G17" s="60">
        <f t="shared" si="1"/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0</v>
      </c>
      <c r="C19" s="61">
        <f t="shared" ref="C19:G19" si="2">SUM(C20:C28)</f>
        <v>0</v>
      </c>
      <c r="D19" s="61">
        <f t="shared" si="2"/>
        <v>0</v>
      </c>
      <c r="E19" s="61">
        <f t="shared" si="2"/>
        <v>0</v>
      </c>
      <c r="F19" s="61">
        <f t="shared" si="2"/>
        <v>0</v>
      </c>
      <c r="G19" s="61">
        <f t="shared" si="2"/>
        <v>0</v>
      </c>
    </row>
    <row r="20" spans="1:7" x14ac:dyDescent="0.25">
      <c r="A20" s="53" t="s">
        <v>446</v>
      </c>
      <c r="B20" s="60"/>
      <c r="C20" s="60"/>
      <c r="D20" s="60"/>
      <c r="E20" s="60"/>
      <c r="F20" s="60"/>
      <c r="G20" s="60"/>
    </row>
    <row r="21" spans="1:7" x14ac:dyDescent="0.25">
      <c r="A21" s="53" t="s">
        <v>447</v>
      </c>
      <c r="B21" s="60"/>
      <c r="C21" s="60"/>
      <c r="D21" s="60"/>
      <c r="E21" s="60"/>
      <c r="F21" s="60"/>
      <c r="G21" s="60"/>
    </row>
    <row r="22" spans="1:7" x14ac:dyDescent="0.25">
      <c r="A22" s="53" t="s">
        <v>448</v>
      </c>
      <c r="B22" s="60"/>
      <c r="C22" s="60"/>
      <c r="D22" s="60"/>
      <c r="E22" s="60"/>
      <c r="F22" s="60"/>
      <c r="G22" s="60"/>
    </row>
    <row r="23" spans="1:7" x14ac:dyDescent="0.25">
      <c r="A23" s="53" t="s">
        <v>449</v>
      </c>
      <c r="B23" s="60"/>
      <c r="C23" s="60"/>
      <c r="D23" s="60"/>
      <c r="E23" s="60"/>
      <c r="F23" s="60"/>
      <c r="G23" s="60"/>
    </row>
    <row r="24" spans="1:7" x14ac:dyDescent="0.25">
      <c r="A24" s="53" t="s">
        <v>450</v>
      </c>
      <c r="B24" s="60"/>
      <c r="C24" s="60"/>
      <c r="D24" s="60"/>
      <c r="E24" s="60"/>
      <c r="F24" s="60"/>
      <c r="G24" s="60"/>
    </row>
    <row r="25" spans="1:7" x14ac:dyDescent="0.25">
      <c r="A25" s="53" t="s">
        <v>451</v>
      </c>
      <c r="B25" s="60"/>
      <c r="C25" s="60"/>
      <c r="D25" s="60"/>
      <c r="E25" s="60"/>
      <c r="F25" s="60"/>
      <c r="G25" s="60"/>
    </row>
    <row r="26" spans="1:7" x14ac:dyDescent="0.25">
      <c r="A26" s="53" t="s">
        <v>452</v>
      </c>
      <c r="B26" s="60"/>
      <c r="C26" s="60"/>
      <c r="D26" s="60"/>
      <c r="E26" s="60"/>
      <c r="F26" s="60"/>
      <c r="G26" s="60"/>
    </row>
    <row r="27" spans="1:7" x14ac:dyDescent="0.25">
      <c r="A27" s="53" t="s">
        <v>456</v>
      </c>
      <c r="B27" s="60"/>
      <c r="C27" s="60"/>
      <c r="D27" s="60"/>
      <c r="E27" s="60"/>
      <c r="F27" s="60"/>
      <c r="G27" s="60"/>
    </row>
    <row r="28" spans="1:7" x14ac:dyDescent="0.25">
      <c r="A28" s="53" t="s">
        <v>454</v>
      </c>
      <c r="B28" s="60"/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7201000</v>
      </c>
      <c r="C30" s="61">
        <f t="shared" ref="C30:G30" si="3">C8+C19</f>
        <v>7201000</v>
      </c>
      <c r="D30" s="61">
        <f t="shared" si="3"/>
        <v>7201000</v>
      </c>
      <c r="E30" s="61">
        <f t="shared" si="3"/>
        <v>7201000</v>
      </c>
      <c r="F30" s="61">
        <f t="shared" si="3"/>
        <v>7201000</v>
      </c>
      <c r="G30" s="61">
        <f t="shared" si="3"/>
        <v>7201000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7201000</v>
      </c>
      <c r="Q2" s="18">
        <f>'Formato 7 b)'!C8</f>
        <v>7201000</v>
      </c>
      <c r="R2" s="18">
        <f>'Formato 7 b)'!D8</f>
        <v>7201000</v>
      </c>
      <c r="S2" s="18">
        <f>'Formato 7 b)'!E8</f>
        <v>7201000</v>
      </c>
      <c r="T2" s="18">
        <f>'Formato 7 b)'!F8</f>
        <v>7201000</v>
      </c>
      <c r="U2" s="18">
        <f>'Formato 7 b)'!G8</f>
        <v>7201000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5487619.2599999998</v>
      </c>
      <c r="Q3" s="18">
        <f>'Formato 7 b)'!C9</f>
        <v>5487619.2599999998</v>
      </c>
      <c r="R3" s="18">
        <f>'Formato 7 b)'!D9</f>
        <v>5487619.2599999998</v>
      </c>
      <c r="S3" s="18">
        <f>'Formato 7 b)'!E9</f>
        <v>5487619.2599999998</v>
      </c>
      <c r="T3" s="18">
        <f>'Formato 7 b)'!F9</f>
        <v>5487619.2599999998</v>
      </c>
      <c r="U3" s="18">
        <f>'Formato 7 b)'!G9</f>
        <v>5487619.2599999998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636816.5</v>
      </c>
      <c r="Q4" s="18">
        <f>'Formato 7 b)'!C10</f>
        <v>636816.5</v>
      </c>
      <c r="R4" s="18">
        <f>'Formato 7 b)'!D10</f>
        <v>636816.5</v>
      </c>
      <c r="S4" s="18">
        <f>'Formato 7 b)'!E10</f>
        <v>636816.5</v>
      </c>
      <c r="T4" s="18">
        <f>'Formato 7 b)'!F10</f>
        <v>636816.5</v>
      </c>
      <c r="U4" s="18">
        <f>'Formato 7 b)'!G10</f>
        <v>636816.5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805740.24</v>
      </c>
      <c r="Q5" s="18">
        <f>'Formato 7 b)'!C11</f>
        <v>805740.24</v>
      </c>
      <c r="R5" s="18">
        <f>'Formato 7 b)'!D11</f>
        <v>805740.24</v>
      </c>
      <c r="S5" s="18">
        <f>'Formato 7 b)'!E11</f>
        <v>805740.24</v>
      </c>
      <c r="T5" s="18">
        <f>'Formato 7 b)'!F11</f>
        <v>805740.24</v>
      </c>
      <c r="U5" s="18">
        <f>'Formato 7 b)'!G11</f>
        <v>805740.24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15000</v>
      </c>
      <c r="Q6" s="18">
        <f>'Formato 7 b)'!C12</f>
        <v>15000</v>
      </c>
      <c r="R6" s="18">
        <f>'Formato 7 b)'!D12</f>
        <v>15000</v>
      </c>
      <c r="S6" s="18">
        <f>'Formato 7 b)'!E12</f>
        <v>15000</v>
      </c>
      <c r="T6" s="18">
        <f>'Formato 7 b)'!F12</f>
        <v>15000</v>
      </c>
      <c r="U6" s="18">
        <f>'Formato 7 b)'!G12</f>
        <v>15000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255824</v>
      </c>
      <c r="R7" s="18">
        <f>'Formato 7 b)'!D13</f>
        <v>255824</v>
      </c>
      <c r="S7" s="18">
        <f>'Formato 7 b)'!E13</f>
        <v>255824</v>
      </c>
      <c r="T7" s="18">
        <f>'Formato 7 b)'!F13</f>
        <v>255824</v>
      </c>
      <c r="U7" s="18">
        <f>'Formato 7 b)'!G13</f>
        <v>255824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255824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7201000</v>
      </c>
      <c r="Q22" s="18">
        <f>'Formato 7 b)'!C30</f>
        <v>7201000</v>
      </c>
      <c r="R22" s="18">
        <f>'Formato 7 b)'!D30</f>
        <v>7201000</v>
      </c>
      <c r="S22" s="18">
        <f>'Formato 7 b)'!E30</f>
        <v>7201000</v>
      </c>
      <c r="T22" s="18">
        <f>'Formato 7 b)'!F30</f>
        <v>7201000</v>
      </c>
      <c r="U22" s="18">
        <f>'Formato 7 b)'!G30</f>
        <v>7201000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G15" sqref="G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458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Guanajuato,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459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1" t="s">
        <v>3280</v>
      </c>
      <c r="B5" s="189" t="str">
        <f>ANIO5R</f>
        <v>2014 ¹ (c)</v>
      </c>
      <c r="C5" s="189" t="str">
        <f>ANIO4R</f>
        <v>2015 ¹ (c)</v>
      </c>
      <c r="D5" s="189" t="str">
        <f>ANIO3R</f>
        <v>2016 ¹ (c)</v>
      </c>
      <c r="E5" s="189" t="str">
        <f>ANIO2R</f>
        <v>2017 ¹ (c)</v>
      </c>
      <c r="F5" s="189" t="str">
        <f>ANIO1R</f>
        <v>2018 ¹ (c)</v>
      </c>
      <c r="G5" s="51">
        <f>ANIO_INFORME</f>
        <v>2019</v>
      </c>
    </row>
    <row r="6" spans="1:7" ht="32.1" customHeight="1" x14ac:dyDescent="0.25">
      <c r="A6" s="192"/>
      <c r="B6" s="190"/>
      <c r="C6" s="190"/>
      <c r="D6" s="190"/>
      <c r="E6" s="190"/>
      <c r="F6" s="190"/>
      <c r="G6" s="88" t="s">
        <v>3286</v>
      </c>
    </row>
    <row r="7" spans="1:7" x14ac:dyDescent="0.25">
      <c r="A7" s="52" t="s">
        <v>460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6188429.5599999996</v>
      </c>
      <c r="G7" s="59">
        <f t="shared" si="0"/>
        <v>7637882.4100000001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116065</v>
      </c>
      <c r="G11" s="60">
        <v>213826.4</v>
      </c>
    </row>
    <row r="12" spans="1:7" x14ac:dyDescent="0.25">
      <c r="A12" s="53" t="s">
        <v>465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466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467</v>
      </c>
      <c r="B14" s="60">
        <v>0</v>
      </c>
      <c r="C14" s="60">
        <v>0</v>
      </c>
      <c r="D14" s="60">
        <v>0</v>
      </c>
      <c r="E14" s="60">
        <v>0</v>
      </c>
      <c r="F14" s="60">
        <v>242340</v>
      </c>
      <c r="G14" s="60">
        <v>226570.08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391664.23</v>
      </c>
      <c r="G15" s="60">
        <v>291789.25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5435596.1299999999</v>
      </c>
      <c r="G17" s="60">
        <v>6900000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2764.2</v>
      </c>
      <c r="G19" s="60">
        <v>5696.68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/>
    </row>
    <row r="23" spans="1:7" x14ac:dyDescent="0.25">
      <c r="A23" s="53" t="s">
        <v>473</v>
      </c>
      <c r="B23" s="60"/>
      <c r="C23" s="60"/>
      <c r="D23" s="60"/>
      <c r="E23" s="60"/>
      <c r="F23" s="60"/>
      <c r="G23" s="60"/>
    </row>
    <row r="24" spans="1:7" x14ac:dyDescent="0.25">
      <c r="A24" s="53" t="s">
        <v>474</v>
      </c>
      <c r="B24" s="60"/>
      <c r="C24" s="60"/>
      <c r="D24" s="60"/>
      <c r="E24" s="60"/>
      <c r="F24" s="60"/>
      <c r="G24" s="60"/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6188429.5599999996</v>
      </c>
      <c r="G31" s="61">
        <f t="shared" si="3"/>
        <v>7637882.4100000001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14.25" x14ac:dyDescent="0.45">
      <c r="A35" s="57" t="s">
        <v>480</v>
      </c>
      <c r="B35" s="60"/>
      <c r="C35" s="60"/>
      <c r="D35" s="60"/>
      <c r="E35" s="60"/>
      <c r="F35" s="60"/>
      <c r="G35" s="60"/>
    </row>
    <row r="36" spans="1:7" ht="14.25" x14ac:dyDescent="0.4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45">
      <c r="A39" s="188" t="s">
        <v>3284</v>
      </c>
      <c r="B39" s="188"/>
      <c r="C39" s="188"/>
      <c r="D39" s="188"/>
      <c r="E39" s="188"/>
      <c r="F39" s="188"/>
      <c r="G39" s="188"/>
    </row>
    <row r="40" spans="1:7" ht="15" customHeight="1" x14ac:dyDescent="0.25">
      <c r="A40" s="188" t="s">
        <v>3285</v>
      </c>
      <c r="B40" s="188"/>
      <c r="C40" s="188"/>
      <c r="D40" s="188"/>
      <c r="E40" s="188"/>
      <c r="F40" s="188"/>
      <c r="G40" s="18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6188429.5599999996</v>
      </c>
      <c r="U2" s="18">
        <f>'Formato 7 c)'!G7</f>
        <v>7637882.4100000001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116065</v>
      </c>
      <c r="U6" s="18">
        <f>'Formato 7 c)'!G11</f>
        <v>213826.4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242340</v>
      </c>
      <c r="U9" s="18">
        <f>'Formato 7 c)'!G14</f>
        <v>226570.08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391664.23</v>
      </c>
      <c r="U10" s="18">
        <f>'Formato 7 c)'!G15</f>
        <v>291789.25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5435596.1299999999</v>
      </c>
      <c r="U12" s="18">
        <f>'Formato 7 c)'!G17</f>
        <v>6900000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2764.2</v>
      </c>
      <c r="U14" s="18">
        <f>'Formato 7 c)'!G19</f>
        <v>5696.68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6188429.5599999996</v>
      </c>
      <c r="U23" s="18">
        <f>'Formato 7 c)'!G31</f>
        <v>7637882.4100000001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abSelected="1" zoomScale="90" zoomScaleNormal="90" workbookViewId="0">
      <selection activeCell="E8" sqref="E8:G16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482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Guanajuato,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483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3" t="s">
        <v>3134</v>
      </c>
      <c r="B5" s="189" t="str">
        <f>ANIO5R</f>
        <v>2014 ¹ (c)</v>
      </c>
      <c r="C5" s="189" t="str">
        <f>ANIO4R</f>
        <v>2015 ¹ (c)</v>
      </c>
      <c r="D5" s="189" t="str">
        <f>ANIO3R</f>
        <v>2016 ¹ (c)</v>
      </c>
      <c r="E5" s="189" t="str">
        <f>ANIO2R</f>
        <v>2017 ¹ (c)</v>
      </c>
      <c r="F5" s="189" t="str">
        <f>ANIO1R</f>
        <v>2018 ¹ (c)</v>
      </c>
      <c r="G5" s="51">
        <f>ANIO_INFORME</f>
        <v>2019</v>
      </c>
    </row>
    <row r="6" spans="1:7" ht="32.1" customHeight="1" x14ac:dyDescent="0.25">
      <c r="A6" s="194"/>
      <c r="B6" s="190"/>
      <c r="C6" s="190"/>
      <c r="D6" s="190"/>
      <c r="E6" s="190"/>
      <c r="F6" s="190"/>
      <c r="G6" s="88" t="s">
        <v>3287</v>
      </c>
    </row>
    <row r="7" spans="1:7" ht="14.25" x14ac:dyDescent="0.45">
      <c r="A7" s="52" t="s">
        <v>484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6267258.4999999991</v>
      </c>
      <c r="F7" s="59">
        <f t="shared" si="0"/>
        <v>5923703.379999999</v>
      </c>
      <c r="G7" s="59">
        <f t="shared" si="0"/>
        <v>7641422.6500000013</v>
      </c>
    </row>
    <row r="8" spans="1:7" x14ac:dyDescent="0.25">
      <c r="A8" s="53" t="s">
        <v>446</v>
      </c>
      <c r="B8" s="60">
        <v>0</v>
      </c>
      <c r="C8" s="60">
        <v>0</v>
      </c>
      <c r="D8" s="60">
        <v>0</v>
      </c>
      <c r="E8" s="60">
        <v>4858483.76</v>
      </c>
      <c r="F8" s="60">
        <v>4496920.0999999996</v>
      </c>
      <c r="G8" s="60">
        <v>5845938.5800000001</v>
      </c>
    </row>
    <row r="9" spans="1:7" x14ac:dyDescent="0.25">
      <c r="A9" s="53" t="s">
        <v>447</v>
      </c>
      <c r="B9" s="60">
        <v>0</v>
      </c>
      <c r="C9" s="60">
        <v>0</v>
      </c>
      <c r="D9" s="60">
        <v>0</v>
      </c>
      <c r="E9" s="60">
        <v>399479.01</v>
      </c>
      <c r="F9" s="60">
        <v>616673.18000000005</v>
      </c>
      <c r="G9" s="60">
        <v>652015.23</v>
      </c>
    </row>
    <row r="10" spans="1:7" x14ac:dyDescent="0.25">
      <c r="A10" s="53" t="s">
        <v>448</v>
      </c>
      <c r="B10" s="60">
        <v>0</v>
      </c>
      <c r="C10" s="60">
        <v>0</v>
      </c>
      <c r="D10" s="60">
        <v>0</v>
      </c>
      <c r="E10" s="60">
        <v>837441.47</v>
      </c>
      <c r="F10" s="60">
        <v>807185.1</v>
      </c>
      <c r="G10" s="60">
        <v>994716.15</v>
      </c>
    </row>
    <row r="11" spans="1:7" x14ac:dyDescent="0.25">
      <c r="A11" s="53" t="s">
        <v>449</v>
      </c>
      <c r="B11" s="60">
        <v>0</v>
      </c>
      <c r="C11" s="60">
        <v>0</v>
      </c>
      <c r="D11" s="60">
        <v>0</v>
      </c>
      <c r="E11" s="60">
        <v>28014.26</v>
      </c>
      <c r="F11" s="60">
        <v>618</v>
      </c>
      <c r="G11" s="60">
        <v>19861.45</v>
      </c>
    </row>
    <row r="12" spans="1:7" x14ac:dyDescent="0.25">
      <c r="A12" s="53" t="s">
        <v>450</v>
      </c>
      <c r="B12" s="60">
        <v>0</v>
      </c>
      <c r="C12" s="60">
        <v>0</v>
      </c>
      <c r="D12" s="60">
        <v>0</v>
      </c>
      <c r="E12" s="60">
        <v>143840</v>
      </c>
      <c r="F12" s="60">
        <v>2307</v>
      </c>
      <c r="G12" s="60">
        <v>128891.24</v>
      </c>
    </row>
    <row r="13" spans="1:7" x14ac:dyDescent="0.25">
      <c r="A13" s="53" t="s">
        <v>451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/>
    </row>
    <row r="20" spans="1:7" x14ac:dyDescent="0.25">
      <c r="A20" s="53" t="s">
        <v>447</v>
      </c>
      <c r="B20" s="60"/>
      <c r="C20" s="60"/>
      <c r="D20" s="60"/>
      <c r="E20" s="60"/>
      <c r="F20" s="60"/>
      <c r="G20" s="60"/>
    </row>
    <row r="21" spans="1:7" x14ac:dyDescent="0.25">
      <c r="A21" s="53" t="s">
        <v>448</v>
      </c>
      <c r="B21" s="60"/>
      <c r="C21" s="60"/>
      <c r="D21" s="60"/>
      <c r="E21" s="60"/>
      <c r="F21" s="60"/>
      <c r="G21" s="60"/>
    </row>
    <row r="22" spans="1:7" x14ac:dyDescent="0.25">
      <c r="A22" s="53" t="s">
        <v>449</v>
      </c>
      <c r="B22" s="60"/>
      <c r="C22" s="60"/>
      <c r="D22" s="60"/>
      <c r="E22" s="60"/>
      <c r="F22" s="60"/>
      <c r="G22" s="60"/>
    </row>
    <row r="23" spans="1:7" x14ac:dyDescent="0.25">
      <c r="A23" s="53" t="s">
        <v>450</v>
      </c>
      <c r="B23" s="60"/>
      <c r="C23" s="60"/>
      <c r="D23" s="60"/>
      <c r="E23" s="60"/>
      <c r="F23" s="60"/>
      <c r="G23" s="60"/>
    </row>
    <row r="24" spans="1:7" x14ac:dyDescent="0.25">
      <c r="A24" s="53" t="s">
        <v>451</v>
      </c>
      <c r="B24" s="60"/>
      <c r="C24" s="60"/>
      <c r="D24" s="60"/>
      <c r="E24" s="60"/>
      <c r="F24" s="60"/>
      <c r="G24" s="60"/>
    </row>
    <row r="25" spans="1:7" x14ac:dyDescent="0.25">
      <c r="A25" s="53" t="s">
        <v>452</v>
      </c>
      <c r="B25" s="60"/>
      <c r="C25" s="60"/>
      <c r="D25" s="60"/>
      <c r="E25" s="60"/>
      <c r="F25" s="60"/>
      <c r="G25" s="60"/>
    </row>
    <row r="26" spans="1:7" x14ac:dyDescent="0.25">
      <c r="A26" s="53" t="s">
        <v>456</v>
      </c>
      <c r="B26" s="60"/>
      <c r="C26" s="60"/>
      <c r="D26" s="60"/>
      <c r="E26" s="60"/>
      <c r="F26" s="60"/>
      <c r="G26" s="60"/>
    </row>
    <row r="27" spans="1:7" x14ac:dyDescent="0.25">
      <c r="A27" s="53" t="s">
        <v>454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6267258.4999999991</v>
      </c>
      <c r="F29" s="60">
        <f t="shared" si="2"/>
        <v>5923703.379999999</v>
      </c>
      <c r="G29" s="60">
        <f t="shared" si="2"/>
        <v>7641422.6500000013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8" t="s">
        <v>3284</v>
      </c>
      <c r="B32" s="188"/>
      <c r="C32" s="188"/>
      <c r="D32" s="188"/>
      <c r="E32" s="188"/>
      <c r="F32" s="188"/>
      <c r="G32" s="188"/>
    </row>
    <row r="33" spans="1:7" x14ac:dyDescent="0.25">
      <c r="A33" s="188" t="s">
        <v>3285</v>
      </c>
      <c r="B33" s="188"/>
      <c r="C33" s="188"/>
      <c r="D33" s="188"/>
      <c r="E33" s="188"/>
      <c r="F33" s="188"/>
      <c r="G33" s="18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6267258.4999999991</v>
      </c>
      <c r="T2" s="18">
        <f>'Formato 7 d)'!F7</f>
        <v>5923703.379999999</v>
      </c>
      <c r="U2" s="18">
        <f>'Formato 7 d)'!G7</f>
        <v>7641422.6500000013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4858483.76</v>
      </c>
      <c r="T3" s="18">
        <f>'Formato 7 d)'!F8</f>
        <v>4496920.0999999996</v>
      </c>
      <c r="U3" s="18">
        <f>'Formato 7 d)'!G8</f>
        <v>5845938.5800000001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399479.01</v>
      </c>
      <c r="T4" s="18">
        <f>'Formato 7 d)'!F9</f>
        <v>616673.18000000005</v>
      </c>
      <c r="U4" s="18">
        <f>'Formato 7 d)'!G9</f>
        <v>652015.23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837441.47</v>
      </c>
      <c r="T5" s="18">
        <f>'Formato 7 d)'!F10</f>
        <v>807185.1</v>
      </c>
      <c r="U5" s="18">
        <f>'Formato 7 d)'!G10</f>
        <v>994716.15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28014.26</v>
      </c>
      <c r="T6" s="18">
        <f>'Formato 7 d)'!F11</f>
        <v>618</v>
      </c>
      <c r="U6" s="18">
        <f>'Formato 7 d)'!G11</f>
        <v>19861.45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143840</v>
      </c>
      <c r="T7" s="18">
        <f>'Formato 7 d)'!F12</f>
        <v>2307</v>
      </c>
      <c r="U7" s="18">
        <f>'Formato 7 d)'!G12</f>
        <v>128891.24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6267258.4999999991</v>
      </c>
      <c r="T22" s="18">
        <f>'Formato 7 d)'!F29</f>
        <v>5923703.379999999</v>
      </c>
      <c r="U22" s="18">
        <f>'Formato 7 d)'!G29</f>
        <v>7641422.6500000013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8" t="s">
        <v>487</v>
      </c>
      <c r="B1" s="168"/>
      <c r="C1" s="168"/>
      <c r="D1" s="168"/>
      <c r="E1" s="168"/>
      <c r="F1" s="168"/>
      <c r="G1" s="111"/>
    </row>
    <row r="2" spans="1:7" ht="14.25" x14ac:dyDescent="0.45">
      <c r="A2" s="156" t="str">
        <f>ENTE_PUBLICO</f>
        <v>Sistema Para el Desarrollo Integral de La Familia del Municipio de Cd. Manuel Doblado, Gto, Gobierno del Estado de Guanajuato</v>
      </c>
      <c r="B2" s="157"/>
      <c r="C2" s="157"/>
      <c r="D2" s="157"/>
      <c r="E2" s="157"/>
      <c r="F2" s="158"/>
    </row>
    <row r="3" spans="1:7" ht="14.25" x14ac:dyDescent="0.45">
      <c r="A3" s="165" t="s">
        <v>488</v>
      </c>
      <c r="B3" s="166"/>
      <c r="C3" s="166"/>
      <c r="D3" s="166"/>
      <c r="E3" s="166"/>
      <c r="F3" s="167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ht="14.25" x14ac:dyDescent="0.4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ht="14.25" x14ac:dyDescent="0.45">
      <c r="A13" s="139" t="s">
        <v>501</v>
      </c>
      <c r="B13" s="60"/>
      <c r="C13" s="60"/>
      <c r="D13" s="60"/>
      <c r="E13" s="60"/>
      <c r="F13" s="60"/>
    </row>
    <row r="14" spans="1:7" ht="14.25" x14ac:dyDescent="0.4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ht="14.25" x14ac:dyDescent="0.45">
      <c r="A17" s="139" t="s">
        <v>501</v>
      </c>
      <c r="B17" s="60"/>
      <c r="C17" s="60"/>
      <c r="D17" s="60"/>
      <c r="E17" s="60"/>
      <c r="F17" s="60"/>
    </row>
    <row r="18" spans="1:6" ht="14.25" x14ac:dyDescent="0.4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ht="14.25" x14ac:dyDescent="0.45">
      <c r="A22" s="64" t="s">
        <v>507</v>
      </c>
      <c r="B22" s="146"/>
      <c r="C22" s="146"/>
      <c r="D22" s="146"/>
      <c r="E22" s="146"/>
      <c r="F22" s="146"/>
    </row>
    <row r="23" spans="1:6" ht="14.25" x14ac:dyDescent="0.4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ht="14.25" x14ac:dyDescent="0.45">
      <c r="A25" s="137" t="s">
        <v>510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511</v>
      </c>
      <c r="B27" s="54"/>
      <c r="C27" s="54"/>
      <c r="D27" s="54"/>
      <c r="E27" s="54"/>
      <c r="F27" s="54"/>
    </row>
    <row r="28" spans="1:6" ht="14.25" x14ac:dyDescent="0.45">
      <c r="A28" s="137" t="s">
        <v>512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ht="14.25" x14ac:dyDescent="0.45">
      <c r="A31" s="137" t="s">
        <v>498</v>
      </c>
      <c r="B31" s="60"/>
      <c r="C31" s="60"/>
      <c r="D31" s="60"/>
      <c r="E31" s="60"/>
      <c r="F31" s="60"/>
    </row>
    <row r="32" spans="1:6" ht="14.25" x14ac:dyDescent="0.45">
      <c r="A32" s="137" t="s">
        <v>502</v>
      </c>
      <c r="B32" s="60"/>
      <c r="C32" s="60"/>
      <c r="D32" s="60"/>
      <c r="E32" s="60"/>
      <c r="F32" s="60"/>
    </row>
    <row r="33" spans="1:6" ht="14.25" x14ac:dyDescent="0.45">
      <c r="A33" s="137" t="s">
        <v>514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ht="14.25" x14ac:dyDescent="0.45">
      <c r="A38" s="137" t="s">
        <v>518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519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41" zoomScale="90" zoomScaleNormal="90" workbookViewId="0">
      <selection activeCell="E82" sqref="E8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8" t="s">
        <v>537</v>
      </c>
      <c r="B1" s="168"/>
      <c r="C1" s="168"/>
      <c r="D1" s="168"/>
      <c r="E1" s="168"/>
      <c r="F1" s="168"/>
    </row>
    <row r="2" spans="1:6" ht="14.25" x14ac:dyDescent="0.45">
      <c r="A2" s="156" t="str">
        <f>ENTE_PUBLICO_A</f>
        <v>Sistema Para el Desarrollo Integral de La Familia del Municipio de Cd. Manuel Doblado, Gto, Gobierno del Estado de Guanajuato (a)</v>
      </c>
      <c r="B2" s="157"/>
      <c r="C2" s="157"/>
      <c r="D2" s="157"/>
      <c r="E2" s="157"/>
      <c r="F2" s="158"/>
    </row>
    <row r="3" spans="1:6" x14ac:dyDescent="0.25">
      <c r="A3" s="159" t="s">
        <v>117</v>
      </c>
      <c r="B3" s="160"/>
      <c r="C3" s="160"/>
      <c r="D3" s="160"/>
      <c r="E3" s="160"/>
      <c r="F3" s="161"/>
    </row>
    <row r="4" spans="1:6" ht="14.25" x14ac:dyDescent="0.45">
      <c r="A4" s="162" t="str">
        <f>PERIODO_INFORME</f>
        <v>Al 31 de diciembre de 2018 y al 30 de marzo de 2019 (b)</v>
      </c>
      <c r="B4" s="163"/>
      <c r="C4" s="163"/>
      <c r="D4" s="163"/>
      <c r="E4" s="163"/>
      <c r="F4" s="164"/>
    </row>
    <row r="5" spans="1:6" ht="14.25" x14ac:dyDescent="0.45">
      <c r="A5" s="165" t="s">
        <v>118</v>
      </c>
      <c r="B5" s="166"/>
      <c r="C5" s="166"/>
      <c r="D5" s="166"/>
      <c r="E5" s="166"/>
      <c r="F5" s="167"/>
    </row>
    <row r="6" spans="1:6" s="3" customFormat="1" ht="28.5" x14ac:dyDescent="0.45">
      <c r="A6" s="133" t="s">
        <v>3276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120378.78</v>
      </c>
      <c r="C9" s="60">
        <f>SUM(C10:C16)</f>
        <v>73830.05</v>
      </c>
      <c r="D9" s="100" t="s">
        <v>54</v>
      </c>
      <c r="E9" s="60">
        <f>SUM(E10:E18)</f>
        <v>1493363.82</v>
      </c>
      <c r="F9" s="60">
        <f>SUM(F10:F18)</f>
        <v>1428390.81</v>
      </c>
    </row>
    <row r="10" spans="1:6" ht="14.25" x14ac:dyDescent="0.45">
      <c r="A10" s="96" t="s">
        <v>4</v>
      </c>
      <c r="B10" s="60">
        <v>120378.78</v>
      </c>
      <c r="C10" s="60">
        <v>73830.05</v>
      </c>
      <c r="D10" s="101" t="s">
        <v>55</v>
      </c>
      <c r="E10" s="60">
        <v>1493363.82</v>
      </c>
      <c r="F10" s="60">
        <v>1428390.81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ht="14.25" x14ac:dyDescent="0.45">
      <c r="A17" s="95" t="s">
        <v>11</v>
      </c>
      <c r="B17" s="60">
        <f>SUM(B18:B24)</f>
        <v>849002.77</v>
      </c>
      <c r="C17" s="60">
        <f>SUM(C18:C24)</f>
        <v>834117.73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849002.77</v>
      </c>
      <c r="C18" s="60">
        <v>834117.73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9357.34</v>
      </c>
      <c r="F19" s="60">
        <f>SUM(F20:F22)</f>
        <v>9357.34</v>
      </c>
    </row>
    <row r="20" spans="1:6" ht="14.25" x14ac:dyDescent="0.45">
      <c r="A20" s="97" t="s">
        <v>14</v>
      </c>
      <c r="B20" s="60">
        <v>0</v>
      </c>
      <c r="C20" s="60">
        <v>0</v>
      </c>
      <c r="D20" s="101" t="s">
        <v>65</v>
      </c>
      <c r="E20" s="60">
        <v>9357.34</v>
      </c>
      <c r="F20" s="60">
        <v>9357.34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969381.55</v>
      </c>
      <c r="C47" s="61">
        <f>C9+C17+C25+C31+C38+C41</f>
        <v>907947.78</v>
      </c>
      <c r="D47" s="99" t="s">
        <v>91</v>
      </c>
      <c r="E47" s="61">
        <f>E9+E19+E23+E26+E27+E31+E38+E42</f>
        <v>1502721.1600000001</v>
      </c>
      <c r="F47" s="61">
        <f>F9+F19+F23+F26+F27+F31+F38+F42</f>
        <v>1437748.1500000001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742536.61</v>
      </c>
      <c r="C53" s="60">
        <v>615953.37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1502721.1600000001</v>
      </c>
      <c r="F59" s="61">
        <f>F47+F57</f>
        <v>1437748.1500000001</v>
      </c>
    </row>
    <row r="60" spans="1:6" x14ac:dyDescent="0.25">
      <c r="A60" s="55" t="s">
        <v>50</v>
      </c>
      <c r="B60" s="61">
        <f>SUM(B50:B58)</f>
        <v>779754.71</v>
      </c>
      <c r="C60" s="61">
        <f>SUM(C50:C58)</f>
        <v>653171.47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1749136.26</v>
      </c>
      <c r="C62" s="61">
        <f>SUM(C47+C60)</f>
        <v>1561119.25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-37619.200000000012</v>
      </c>
      <c r="F68" s="77">
        <f>SUM(F69:F73)</f>
        <v>-160663.19999999995</v>
      </c>
    </row>
    <row r="69" spans="1:6" x14ac:dyDescent="0.25">
      <c r="A69" s="12"/>
      <c r="B69" s="54"/>
      <c r="C69" s="54"/>
      <c r="D69" s="103" t="s">
        <v>107</v>
      </c>
      <c r="E69" s="77">
        <v>125351</v>
      </c>
      <c r="F69" s="77">
        <v>279692.65000000002</v>
      </c>
    </row>
    <row r="70" spans="1:6" x14ac:dyDescent="0.25">
      <c r="A70" s="12"/>
      <c r="B70" s="54"/>
      <c r="C70" s="54"/>
      <c r="D70" s="103" t="s">
        <v>108</v>
      </c>
      <c r="E70" s="77">
        <v>-162970.20000000001</v>
      </c>
      <c r="F70" s="77">
        <v>-440355.85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246415.09999999998</v>
      </c>
      <c r="F79" s="61">
        <f>F63+F68+F75</f>
        <v>123371.10000000003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1749136.2600000002</v>
      </c>
      <c r="F81" s="61">
        <f>F59+F79</f>
        <v>1561119.2500000002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120378.78</v>
      </c>
      <c r="Q4" s="18">
        <f>'Formato 1'!C9</f>
        <v>73830.05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120378.78</v>
      </c>
      <c r="Q5" s="18">
        <f>'Formato 1'!C10</f>
        <v>73830.05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849002.77</v>
      </c>
      <c r="Q12" s="18">
        <f>'Formato 1'!C17</f>
        <v>834117.73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849002.77</v>
      </c>
      <c r="Q13" s="18">
        <f>'Formato 1'!C18</f>
        <v>834117.73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969381.55</v>
      </c>
      <c r="Q42" s="18">
        <f>'Formato 1'!C47</f>
        <v>907947.78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742536.61</v>
      </c>
      <c r="Q47">
        <f>'Formato 1'!C53</f>
        <v>615953.37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779754.71</v>
      </c>
      <c r="Q53">
        <f>'Formato 1'!C60</f>
        <v>653171.47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1749136.26</v>
      </c>
      <c r="Q54">
        <f>'Formato 1'!C62</f>
        <v>1561119.25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1493363.82</v>
      </c>
      <c r="Q57">
        <f>'Formato 1'!F9</f>
        <v>1428390.81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1493363.82</v>
      </c>
      <c r="Q58">
        <f>'Formato 1'!F10</f>
        <v>1428390.81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9357.34</v>
      </c>
      <c r="Q68">
        <f>'Formato 1'!F20</f>
        <v>9357.34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1502721.1600000001</v>
      </c>
      <c r="Q95">
        <f>'Formato 1'!F47</f>
        <v>1437748.1500000001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1502721.1600000001</v>
      </c>
      <c r="Q104">
        <f>'Formato 1'!F59</f>
        <v>1437748.1500000001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-37619.200000000012</v>
      </c>
      <c r="Q110">
        <f>'Formato 1'!F68</f>
        <v>-160663.19999999995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125351</v>
      </c>
      <c r="Q111">
        <f>'Formato 1'!F69</f>
        <v>279692.65000000002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-162970.20000000001</v>
      </c>
      <c r="Q112">
        <f>'Formato 1'!F70</f>
        <v>-440355.85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246415.09999999998</v>
      </c>
      <c r="Q119">
        <f>'Formato 1'!F79</f>
        <v>123371.10000000003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1749136.2600000002</v>
      </c>
      <c r="Q120">
        <f>'Formato 1'!F81</f>
        <v>1561119.2500000002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0" t="s">
        <v>536</v>
      </c>
      <c r="B1" s="170"/>
      <c r="C1" s="170"/>
      <c r="D1" s="170"/>
      <c r="E1" s="170"/>
      <c r="F1" s="170"/>
      <c r="G1" s="170"/>
      <c r="H1" s="170"/>
    </row>
    <row r="2" spans="1:9" ht="14.25" x14ac:dyDescent="0.45">
      <c r="A2" s="156" t="str">
        <f>ENTE_PUBLICO_A</f>
        <v>Sistema Para el Desarrollo Integral de La Familia del Municipio de Cd. Manuel Doblado, Gto, Gobierno del Estado de Guanajuato (a)</v>
      </c>
      <c r="B2" s="157"/>
      <c r="C2" s="157"/>
      <c r="D2" s="157"/>
      <c r="E2" s="157"/>
      <c r="F2" s="157"/>
      <c r="G2" s="157"/>
      <c r="H2" s="158"/>
    </row>
    <row r="3" spans="1:9" x14ac:dyDescent="0.25">
      <c r="A3" s="159" t="s">
        <v>120</v>
      </c>
      <c r="B3" s="160"/>
      <c r="C3" s="160"/>
      <c r="D3" s="160"/>
      <c r="E3" s="160"/>
      <c r="F3" s="160"/>
      <c r="G3" s="160"/>
      <c r="H3" s="161"/>
    </row>
    <row r="4" spans="1:9" ht="14.25" x14ac:dyDescent="0.45">
      <c r="A4" s="162" t="str">
        <f>PERIODO_INFORME</f>
        <v>Al 31 de diciembre de 2018 y al 30 de marzo de 2019 (b)</v>
      </c>
      <c r="B4" s="163"/>
      <c r="C4" s="163"/>
      <c r="D4" s="163"/>
      <c r="E4" s="163"/>
      <c r="F4" s="163"/>
      <c r="G4" s="163"/>
      <c r="H4" s="164"/>
    </row>
    <row r="5" spans="1:9" ht="14.25" x14ac:dyDescent="0.45">
      <c r="A5" s="165" t="s">
        <v>118</v>
      </c>
      <c r="B5" s="166"/>
      <c r="C5" s="166"/>
      <c r="D5" s="166"/>
      <c r="E5" s="166"/>
      <c r="F5" s="166"/>
      <c r="G5" s="166"/>
      <c r="H5" s="167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1437748.15</v>
      </c>
      <c r="C18" s="132"/>
      <c r="D18" s="132"/>
      <c r="E18" s="132"/>
      <c r="F18" s="61">
        <v>1502721.1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1437748.15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1502721.16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9" t="s">
        <v>3292</v>
      </c>
      <c r="B33" s="169"/>
      <c r="C33" s="169"/>
      <c r="D33" s="169"/>
      <c r="E33" s="169"/>
      <c r="F33" s="169"/>
      <c r="G33" s="169"/>
      <c r="H33" s="169"/>
    </row>
    <row r="34" spans="1:8" ht="12" customHeight="1" x14ac:dyDescent="0.25">
      <c r="A34" s="169"/>
      <c r="B34" s="169"/>
      <c r="C34" s="169"/>
      <c r="D34" s="169"/>
      <c r="E34" s="169"/>
      <c r="F34" s="169"/>
      <c r="G34" s="169"/>
      <c r="H34" s="169"/>
    </row>
    <row r="35" spans="1:8" ht="12" customHeight="1" x14ac:dyDescent="0.25">
      <c r="A35" s="169"/>
      <c r="B35" s="169"/>
      <c r="C35" s="169"/>
      <c r="D35" s="169"/>
      <c r="E35" s="169"/>
      <c r="F35" s="169"/>
      <c r="G35" s="169"/>
      <c r="H35" s="169"/>
    </row>
    <row r="36" spans="1:8" ht="12" customHeight="1" x14ac:dyDescent="0.25">
      <c r="A36" s="169"/>
      <c r="B36" s="169"/>
      <c r="C36" s="169"/>
      <c r="D36" s="169"/>
      <c r="E36" s="169"/>
      <c r="F36" s="169"/>
      <c r="G36" s="169"/>
      <c r="H36" s="169"/>
    </row>
    <row r="37" spans="1:8" ht="12" customHeight="1" x14ac:dyDescent="0.25">
      <c r="A37" s="169"/>
      <c r="B37" s="169"/>
      <c r="C37" s="169"/>
      <c r="D37" s="169"/>
      <c r="E37" s="169"/>
      <c r="F37" s="169"/>
      <c r="G37" s="169"/>
      <c r="H37" s="169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1437748.15</v>
      </c>
      <c r="Q12" s="18"/>
      <c r="R12" s="18"/>
      <c r="S12" s="18"/>
      <c r="T12" s="18">
        <f>'Formato 2'!F18</f>
        <v>1502721.1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1437748.15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1502721.16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J19" sqref="J1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8" t="s">
        <v>535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11"/>
    </row>
    <row r="2" spans="1:12" ht="14.25" x14ac:dyDescent="0.45">
      <c r="A2" s="156" t="str">
        <f>ENTE_PUBLICO_A</f>
        <v>Sistema Para el Desarrollo Integral de La Familia del Municipio de Cd. Manuel Doblado, Gto, Gobierno del Estado de Guanajuato (a)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2" x14ac:dyDescent="0.25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2" ht="14.25" x14ac:dyDescent="0.45">
      <c r="A4" s="162" t="str">
        <f>TRIMESTRE</f>
        <v>Del 1 de enero al 30 de marzo de 2019 (b)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2" ht="14.25" x14ac:dyDescent="0.45">
      <c r="A5" s="159" t="s">
        <v>118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2020-01-24T17:13:27Z</dcterms:modified>
</cp:coreProperties>
</file>